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0" yWindow="420" windowWidth="3198" windowHeight="6138" tabRatio="224" firstSheet="2" activeTab="2"/>
  </bookViews>
  <sheets>
    <sheet name="Sheet1" sheetId="1" r:id="rId1"/>
    <sheet name="Sheet2" sheetId="2" r:id="rId2"/>
    <sheet name="2016 estimates" sheetId="3" r:id="rId3"/>
    <sheet name="2015 results" sheetId="4" r:id="rId4"/>
  </sheets>
  <definedNames>
    <definedName name="_xlnm.Print_Area" localSheetId="2">'2016 estimates'!$A$1:$AH$37</definedName>
  </definedNames>
  <calcPr calcId="125725"/>
</workbook>
</file>

<file path=xl/calcChain.xml><?xml version="1.0" encoding="utf-8"?>
<calcChain xmlns="http://schemas.openxmlformats.org/spreadsheetml/2006/main">
  <c r="S35" i="3"/>
  <c r="T35"/>
  <c r="U35"/>
  <c r="V35"/>
  <c r="W35"/>
  <c r="X35"/>
  <c r="O12"/>
  <c r="N12"/>
  <c r="M12"/>
  <c r="K34" l="1"/>
  <c r="M6"/>
  <c r="K35"/>
  <c r="O35" s="1"/>
  <c r="I35"/>
  <c r="O6"/>
  <c r="O8"/>
  <c r="O14"/>
  <c r="O15"/>
  <c r="O17"/>
  <c r="O18"/>
  <c r="O19"/>
  <c r="O20"/>
  <c r="O25"/>
  <c r="O26"/>
  <c r="O27"/>
  <c r="O29"/>
  <c r="O31"/>
  <c r="O33"/>
  <c r="O34"/>
  <c r="O3"/>
  <c r="N34"/>
  <c r="N8"/>
  <c r="N13"/>
  <c r="N14"/>
  <c r="N15"/>
  <c r="N16"/>
  <c r="N19"/>
  <c r="N20"/>
  <c r="N31"/>
  <c r="N33"/>
  <c r="N3"/>
  <c r="N35" s="1"/>
  <c r="M8"/>
  <c r="M13"/>
  <c r="M14"/>
  <c r="M15"/>
  <c r="M16"/>
  <c r="M17"/>
  <c r="M18"/>
  <c r="M19"/>
  <c r="M20"/>
  <c r="M21"/>
  <c r="M25"/>
  <c r="M26"/>
  <c r="M27"/>
  <c r="M28"/>
  <c r="M29"/>
  <c r="M31"/>
  <c r="M33"/>
  <c r="M34"/>
  <c r="M3"/>
  <c r="L35"/>
  <c r="E26" i="4"/>
  <c r="D26"/>
  <c r="C26"/>
  <c r="B26"/>
  <c r="B27"/>
  <c r="H25"/>
  <c r="G25"/>
  <c r="F25"/>
  <c r="H24"/>
  <c r="F24"/>
  <c r="H23"/>
  <c r="F23"/>
  <c r="H22"/>
  <c r="F22"/>
  <c r="H21"/>
  <c r="F21"/>
  <c r="H20"/>
  <c r="H19"/>
  <c r="F19"/>
  <c r="H18"/>
  <c r="F18"/>
  <c r="H17"/>
  <c r="F17"/>
  <c r="H16"/>
  <c r="G16"/>
  <c r="F16"/>
  <c r="H15"/>
  <c r="F15"/>
  <c r="H14"/>
  <c r="F14"/>
  <c r="H13"/>
  <c r="F13"/>
  <c r="H12"/>
  <c r="H11"/>
  <c r="G11"/>
  <c r="F11"/>
  <c r="H10"/>
  <c r="G10"/>
  <c r="F10"/>
  <c r="H9"/>
  <c r="F9"/>
  <c r="F8"/>
  <c r="H7"/>
  <c r="G7"/>
  <c r="F7"/>
  <c r="H5"/>
  <c r="F5"/>
  <c r="H3"/>
  <c r="F3"/>
  <c r="H2"/>
  <c r="G2"/>
  <c r="F2"/>
  <c r="F3" i="3"/>
  <c r="G3"/>
  <c r="H3"/>
  <c r="H35" s="1"/>
  <c r="F4"/>
  <c r="H4"/>
  <c r="F6"/>
  <c r="H6"/>
  <c r="F8"/>
  <c r="G8"/>
  <c r="G14"/>
  <c r="G15"/>
  <c r="G35" s="1"/>
  <c r="G20"/>
  <c r="G34"/>
  <c r="F12"/>
  <c r="F13"/>
  <c r="F14"/>
  <c r="F15"/>
  <c r="F17"/>
  <c r="F18"/>
  <c r="F19"/>
  <c r="F20"/>
  <c r="F21"/>
  <c r="F23"/>
  <c r="F25"/>
  <c r="F27"/>
  <c r="F29"/>
  <c r="F31"/>
  <c r="F33"/>
  <c r="F34"/>
  <c r="F35"/>
  <c r="H8"/>
  <c r="H13"/>
  <c r="H14"/>
  <c r="H15"/>
  <c r="H16"/>
  <c r="H17"/>
  <c r="H18"/>
  <c r="H19"/>
  <c r="H20"/>
  <c r="H21"/>
  <c r="H23"/>
  <c r="H25"/>
  <c r="H26"/>
  <c r="H27"/>
  <c r="H29"/>
  <c r="H31"/>
  <c r="H33"/>
  <c r="H34"/>
  <c r="B35"/>
  <c r="B36" s="1"/>
  <c r="C35"/>
  <c r="D35"/>
  <c r="E35"/>
  <c r="D36"/>
  <c r="J35"/>
  <c r="Q35"/>
  <c r="R35"/>
  <c r="Y35"/>
  <c r="Z35"/>
  <c r="M2" i="2"/>
  <c r="E3"/>
  <c r="I3"/>
  <c r="M3"/>
  <c r="R3"/>
  <c r="AB3"/>
  <c r="AC3"/>
  <c r="AB4"/>
  <c r="E5"/>
  <c r="I5"/>
  <c r="M5"/>
  <c r="R5"/>
  <c r="E6"/>
  <c r="I6"/>
  <c r="M6"/>
  <c r="R6"/>
  <c r="AB6"/>
  <c r="E8"/>
  <c r="I8"/>
  <c r="M8"/>
  <c r="R8"/>
  <c r="V8"/>
  <c r="AB8"/>
  <c r="AC8"/>
  <c r="R12"/>
  <c r="AB12"/>
  <c r="M13"/>
  <c r="R13"/>
  <c r="AB13"/>
  <c r="E14"/>
  <c r="I14"/>
  <c r="M14"/>
  <c r="R14"/>
  <c r="U14"/>
  <c r="AB14"/>
  <c r="AC14"/>
  <c r="E16"/>
  <c r="I16"/>
  <c r="M16"/>
  <c r="R16"/>
  <c r="AB16"/>
  <c r="AC16"/>
  <c r="E17"/>
  <c r="I17"/>
  <c r="R17"/>
  <c r="E18"/>
  <c r="I18"/>
  <c r="M18"/>
  <c r="R18"/>
  <c r="AB18"/>
  <c r="E19"/>
  <c r="I19"/>
  <c r="M19"/>
  <c r="R19"/>
  <c r="AB19"/>
  <c r="E20"/>
  <c r="I20"/>
  <c r="M20"/>
  <c r="R20"/>
  <c r="AB20"/>
  <c r="E21"/>
  <c r="I21"/>
  <c r="M21"/>
  <c r="Q21"/>
  <c r="R21"/>
  <c r="AB21"/>
  <c r="AC21"/>
  <c r="E23"/>
  <c r="I23"/>
  <c r="M23"/>
  <c r="R23"/>
  <c r="AB23"/>
  <c r="E25"/>
  <c r="I25"/>
  <c r="M25"/>
  <c r="R25"/>
  <c r="AB25"/>
  <c r="E27"/>
  <c r="I27"/>
  <c r="M27"/>
  <c r="R27"/>
  <c r="AB27"/>
  <c r="E28"/>
  <c r="I28"/>
  <c r="M28"/>
  <c r="R28"/>
  <c r="E29"/>
  <c r="I29"/>
  <c r="M29"/>
  <c r="R29"/>
  <c r="AB29"/>
  <c r="E30"/>
  <c r="I30"/>
  <c r="M30"/>
  <c r="R30"/>
  <c r="AB30"/>
  <c r="I33"/>
  <c r="E34"/>
  <c r="I34"/>
  <c r="M34"/>
  <c r="R34"/>
  <c r="AB34"/>
  <c r="E37"/>
  <c r="I37"/>
  <c r="M37"/>
  <c r="R37"/>
  <c r="AB37"/>
  <c r="E39"/>
  <c r="I39"/>
  <c r="M39"/>
  <c r="R39"/>
  <c r="AB39"/>
  <c r="AC39"/>
  <c r="B40"/>
  <c r="C40"/>
  <c r="D40"/>
  <c r="F40"/>
  <c r="G40"/>
  <c r="H40"/>
  <c r="J40"/>
  <c r="K40"/>
  <c r="L40"/>
  <c r="N40"/>
  <c r="O40"/>
  <c r="P40"/>
  <c r="Q40"/>
  <c r="R40"/>
  <c r="S40"/>
  <c r="T40"/>
  <c r="U40"/>
  <c r="V40"/>
  <c r="W40"/>
  <c r="X40"/>
  <c r="Y40"/>
  <c r="Z40"/>
  <c r="AA40"/>
  <c r="AB40"/>
  <c r="AC40"/>
  <c r="AE40"/>
  <c r="AF40"/>
  <c r="AG40"/>
  <c r="AH40"/>
  <c r="AI40"/>
  <c r="AJ40"/>
  <c r="C41"/>
  <c r="E41"/>
  <c r="G41"/>
  <c r="K41"/>
  <c r="M41"/>
  <c r="N41"/>
  <c r="P41"/>
  <c r="S41"/>
  <c r="U41"/>
  <c r="X41"/>
  <c r="Z41"/>
  <c r="AB41"/>
  <c r="AE2" i="1"/>
  <c r="K3"/>
  <c r="O3"/>
  <c r="S3"/>
  <c r="W3"/>
  <c r="AA3"/>
  <c r="AE3"/>
  <c r="AJ3"/>
  <c r="W5"/>
  <c r="AA5"/>
  <c r="AE5"/>
  <c r="AJ5"/>
  <c r="K6"/>
  <c r="O6"/>
  <c r="S6"/>
  <c r="W6"/>
  <c r="AA6"/>
  <c r="AE6"/>
  <c r="AJ6"/>
  <c r="K8"/>
  <c r="O8"/>
  <c r="S8"/>
  <c r="W8"/>
  <c r="AA8"/>
  <c r="AE8"/>
  <c r="AJ8"/>
  <c r="AJ12"/>
  <c r="AE13"/>
  <c r="AJ13"/>
  <c r="K14"/>
  <c r="O14"/>
  <c r="S14"/>
  <c r="W14"/>
  <c r="AA14"/>
  <c r="AE14"/>
  <c r="AJ14"/>
  <c r="K16"/>
  <c r="O16"/>
  <c r="S16"/>
  <c r="W16"/>
  <c r="AA16"/>
  <c r="AE16"/>
  <c r="AJ16"/>
  <c r="W17"/>
  <c r="AA17"/>
  <c r="AJ17"/>
  <c r="K18"/>
  <c r="O18"/>
  <c r="S18"/>
  <c r="W18"/>
  <c r="AA18"/>
  <c r="AE18"/>
  <c r="AJ18"/>
  <c r="O19"/>
  <c r="W19"/>
  <c r="AA19"/>
  <c r="AE19"/>
  <c r="AJ19"/>
  <c r="W20"/>
  <c r="AA20"/>
  <c r="AE20"/>
  <c r="AJ20"/>
  <c r="K21"/>
  <c r="O21"/>
  <c r="S21"/>
  <c r="W21"/>
  <c r="AA21"/>
  <c r="AE21"/>
  <c r="AI21"/>
  <c r="AJ21"/>
  <c r="K23"/>
  <c r="O23"/>
  <c r="S23"/>
  <c r="W23"/>
  <c r="AA23"/>
  <c r="AE23"/>
  <c r="AJ23"/>
  <c r="W25"/>
  <c r="AA25"/>
  <c r="AE25"/>
  <c r="AJ25"/>
  <c r="K27"/>
  <c r="O27"/>
  <c r="S27"/>
  <c r="W27"/>
  <c r="AA27"/>
  <c r="AE27"/>
  <c r="AJ27"/>
  <c r="K28"/>
  <c r="S28"/>
  <c r="W28"/>
  <c r="AA28"/>
  <c r="AE28"/>
  <c r="AJ28"/>
  <c r="W29"/>
  <c r="AA29"/>
  <c r="AE29"/>
  <c r="AJ29"/>
  <c r="W30"/>
  <c r="AA30"/>
  <c r="AE30"/>
  <c r="AJ30"/>
  <c r="AA33"/>
  <c r="O34"/>
  <c r="S34"/>
  <c r="W34"/>
  <c r="AA34"/>
  <c r="AE34"/>
  <c r="AJ34"/>
  <c r="K37"/>
  <c r="O37"/>
  <c r="S37"/>
  <c r="W37"/>
  <c r="AA37"/>
  <c r="AE37"/>
  <c r="AJ37"/>
  <c r="K39"/>
  <c r="O39"/>
  <c r="S39"/>
  <c r="W39"/>
  <c r="AA39"/>
  <c r="AE39"/>
  <c r="AJ39"/>
  <c r="B40"/>
  <c r="C40"/>
  <c r="D40"/>
  <c r="E40"/>
  <c r="F40"/>
  <c r="G40"/>
  <c r="I40"/>
  <c r="J40"/>
  <c r="M40"/>
  <c r="N40"/>
  <c r="Q40"/>
  <c r="R40"/>
  <c r="T40"/>
  <c r="U40"/>
  <c r="V40"/>
  <c r="X40"/>
  <c r="Y40"/>
  <c r="Z40"/>
  <c r="AB40"/>
  <c r="AC40"/>
  <c r="AD40"/>
  <c r="AF40"/>
  <c r="AG40"/>
  <c r="AH40"/>
  <c r="AI40"/>
  <c r="AJ40"/>
  <c r="AK40"/>
  <c r="AL40"/>
  <c r="B41"/>
  <c r="D41"/>
  <c r="F41"/>
  <c r="H41"/>
  <c r="I41"/>
  <c r="K41"/>
  <c r="L41"/>
  <c r="M41"/>
  <c r="O41"/>
  <c r="P41"/>
  <c r="Q41"/>
  <c r="S41"/>
  <c r="U41"/>
  <c r="W41"/>
  <c r="Y41"/>
  <c r="AC41"/>
  <c r="AE41"/>
  <c r="AF41"/>
  <c r="AH41"/>
  <c r="G26" i="4"/>
  <c r="H26"/>
  <c r="D27"/>
  <c r="F26"/>
  <c r="F27"/>
  <c r="F36" i="3" l="1"/>
  <c r="M35"/>
</calcChain>
</file>

<file path=xl/sharedStrings.xml><?xml version="1.0" encoding="utf-8"?>
<sst xmlns="http://schemas.openxmlformats.org/spreadsheetml/2006/main" count="558" uniqueCount="165">
  <si>
    <t>2011 Argo deployed</t>
    <phoneticPr fontId="3" type="noConversion"/>
  </si>
  <si>
    <t>2011 Argo equiv deployed</t>
    <phoneticPr fontId="3" type="noConversion"/>
  </si>
  <si>
    <t>2004 Argo deployed</t>
  </si>
  <si>
    <t>2004 Argo equiv deployed</t>
  </si>
  <si>
    <t>2005 Argo deployed*</t>
  </si>
  <si>
    <t>2005 Argo equiv deployed</t>
  </si>
  <si>
    <t>2006 Argo deployed</t>
  </si>
  <si>
    <t>2006 Argo equiv</t>
  </si>
  <si>
    <t>2007 Argo estimated</t>
  </si>
  <si>
    <t>2007 Argo deployed</t>
  </si>
  <si>
    <t>2007 Argo equiv</t>
  </si>
  <si>
    <t>2008 estimated</t>
  </si>
  <si>
    <t>2008 Argo deployed</t>
  </si>
  <si>
    <t>2008 Argo equiv deployed</t>
  </si>
  <si>
    <t>2009 estimated</t>
  </si>
  <si>
    <t>2010 estimated</t>
  </si>
  <si>
    <t>Notes</t>
  </si>
  <si>
    <t>Argentina</t>
  </si>
  <si>
    <t>Australia</t>
  </si>
  <si>
    <t>Brazil</t>
  </si>
  <si>
    <t>Canada</t>
  </si>
  <si>
    <t>Chile</t>
  </si>
  <si>
    <t>2**</t>
  </si>
  <si>
    <t>China</t>
  </si>
  <si>
    <t>Costa Rica</t>
  </si>
  <si>
    <t>2***</t>
  </si>
  <si>
    <t>Denmark</t>
  </si>
  <si>
    <t>Ecuador</t>
  </si>
  <si>
    <t>European Union</t>
  </si>
  <si>
    <t>France</t>
  </si>
  <si>
    <t>Germany</t>
  </si>
  <si>
    <t>India</t>
  </si>
  <si>
    <t>Ireland</t>
  </si>
  <si>
    <t>Japan</t>
  </si>
  <si>
    <t>Korea (Republic of)</t>
  </si>
  <si>
    <t>Mauritius</t>
  </si>
  <si>
    <t>2•</t>
  </si>
  <si>
    <t>Mexico</t>
  </si>
  <si>
    <t>2°</t>
  </si>
  <si>
    <t>Netherlands</t>
  </si>
  <si>
    <t>New Zealand</t>
  </si>
  <si>
    <t>Norway</t>
  </si>
  <si>
    <t>Russia</t>
  </si>
  <si>
    <t>South Africa</t>
  </si>
  <si>
    <t>Spain</t>
  </si>
  <si>
    <t>UK</t>
  </si>
  <si>
    <t>UN (ice tethered profilers)</t>
  </si>
  <si>
    <t>USA</t>
  </si>
  <si>
    <t>Subtotals</t>
  </si>
  <si>
    <t>Total</t>
  </si>
  <si>
    <r>
      <t>·</t>
    </r>
    <r>
      <rPr>
        <sz val="10"/>
        <rFont val="Arial"/>
        <family val="2"/>
      </rPr>
      <t>Donated by UK</t>
    </r>
  </si>
  <si>
    <t>*Numbers compiled from AIC website</t>
  </si>
  <si>
    <t>**Donated by Canada</t>
  </si>
  <si>
    <t>***Donated by Spain</t>
  </si>
  <si>
    <r>
      <t>°</t>
    </r>
    <r>
      <rPr>
        <sz val="10"/>
        <rFont val="Arial"/>
        <family val="2"/>
      </rPr>
      <t>1 float donated by Spain</t>
    </r>
  </si>
  <si>
    <t>% deployed vs. estimated</t>
    <phoneticPr fontId="3" type="noConversion"/>
  </si>
  <si>
    <t>2009 Argo deployed</t>
    <phoneticPr fontId="3" type="noConversion"/>
  </si>
  <si>
    <t>2009 Argo equiv deployed</t>
    <phoneticPr fontId="3" type="noConversion"/>
  </si>
  <si>
    <t>Gabon</t>
    <phoneticPr fontId="3" type="noConversion"/>
  </si>
  <si>
    <t>Germany</t>
    <phoneticPr fontId="3" type="noConversion"/>
  </si>
  <si>
    <t>Kenya</t>
    <phoneticPr fontId="3" type="noConversion"/>
  </si>
  <si>
    <t>Poland</t>
    <phoneticPr fontId="3" type="noConversion"/>
  </si>
  <si>
    <t>Greece</t>
    <phoneticPr fontId="3" type="noConversion"/>
  </si>
  <si>
    <t>Italy</t>
    <phoneticPr fontId="3" type="noConversion"/>
  </si>
  <si>
    <t>Bulgaria</t>
    <phoneticPr fontId="3" type="noConversion"/>
  </si>
  <si>
    <t>2010 Argo deployed</t>
    <phoneticPr fontId="3" type="noConversion"/>
  </si>
  <si>
    <t>2010 Argo equiv deployed</t>
    <phoneticPr fontId="3" type="noConversion"/>
  </si>
  <si>
    <t>2011 estimated</t>
    <phoneticPr fontId="3" type="noConversion"/>
  </si>
  <si>
    <t>Finland</t>
    <phoneticPr fontId="3" type="noConversion"/>
  </si>
  <si>
    <t>Saudi Arabia</t>
    <phoneticPr fontId="3" type="noConversion"/>
  </si>
  <si>
    <t>2012 estimated</t>
    <phoneticPr fontId="3" type="noConversion"/>
  </si>
  <si>
    <t>2012 Argo equiv deployed</t>
  </si>
  <si>
    <t>% deployed vs. estimate</t>
  </si>
  <si>
    <t>2013 estimated</t>
  </si>
  <si>
    <t>2012 Argo deployed</t>
  </si>
  <si>
    <t>Sri Lanka</t>
  </si>
  <si>
    <t>Finland</t>
  </si>
  <si>
    <t>Saudi Arabia</t>
  </si>
  <si>
    <t>40 floats/yr 2012-2017</t>
  </si>
  <si>
    <t>floats provided by UK, aim for up to 4 per year</t>
  </si>
  <si>
    <t>2013 Argo equiv estimated</t>
  </si>
  <si>
    <t>2013 Argo equiv deployed</t>
  </si>
  <si>
    <t>2014 estimated</t>
  </si>
  <si>
    <t>2014 Argo equiv estimated</t>
  </si>
  <si>
    <t>2013 Argo deployed</t>
  </si>
  <si>
    <t>Lebanon</t>
  </si>
  <si>
    <t>2013 Argo  deployed</t>
  </si>
  <si>
    <t>Turkey</t>
  </si>
  <si>
    <t>3/yr 2015-2020</t>
  </si>
  <si>
    <t>40/yr 2015-2020</t>
  </si>
  <si>
    <t>80/yr 2015-2020</t>
  </si>
  <si>
    <t>5/yr 2015-2020</t>
  </si>
  <si>
    <t>25/yr 2015-2020</t>
  </si>
  <si>
    <t>7/yr 2015-2020</t>
  </si>
  <si>
    <t>1/yr 2015-2020</t>
  </si>
  <si>
    <t>2014 Argo deployed</t>
  </si>
  <si>
    <t>2014 Argo equiv deployed</t>
  </si>
  <si>
    <t>2015 estimated</t>
  </si>
  <si>
    <t>2015 Argo equiv estimated</t>
  </si>
  <si>
    <t>2010 Argo deployed</t>
  </si>
  <si>
    <t>2010 Argo equiv deployed</t>
  </si>
  <si>
    <t>% deployed vs. estimated</t>
  </si>
  <si>
    <t>2011 estimated</t>
  </si>
  <si>
    <t>2011 Argo deployed</t>
  </si>
  <si>
    <t>2011 Argo equiv deployed</t>
  </si>
  <si>
    <t>2012 estimated</t>
  </si>
  <si>
    <t>Bulgaria</t>
  </si>
  <si>
    <t>Gabon</t>
  </si>
  <si>
    <t>Greece</t>
  </si>
  <si>
    <t>Italy</t>
  </si>
  <si>
    <t>Kenya</t>
  </si>
  <si>
    <t>Poland</t>
  </si>
  <si>
    <r>
      <t>·</t>
    </r>
    <r>
      <rPr>
        <sz val="16"/>
        <rFont val="Arial"/>
        <family val="2"/>
      </rPr>
      <t>Donated by UK</t>
    </r>
  </si>
  <si>
    <t>2015 Argo deployed</t>
  </si>
  <si>
    <t>2015 Argo equiv deployed</t>
  </si>
  <si>
    <t>2015 deployed - 2015 estimated</t>
  </si>
  <si>
    <t>2015 equiv deployed - 2015 equiv estimated</t>
  </si>
  <si>
    <t>2015 deployed</t>
  </si>
  <si>
    <t>2015 equiv deployed</t>
  </si>
  <si>
    <t>% deployed vs estimated</t>
  </si>
  <si>
    <t>2016 estimated</t>
  </si>
  <si>
    <t>2016 equiv estimated</t>
  </si>
  <si>
    <t>2017 estimated</t>
  </si>
  <si>
    <t>2017 equiv estimated</t>
  </si>
  <si>
    <t>2018 estimated</t>
  </si>
  <si>
    <t>2018 equiv estimated</t>
  </si>
  <si>
    <t>108% of 2015 estimated were deployed</t>
  </si>
  <si>
    <t>129% of 2015 equiv estimated were deployed</t>
  </si>
  <si>
    <t xml:space="preserve">7 argo equivalent in 2016 6-7 Bio in ATLANTOS project 
MOCCA EC to buy 130 in 2016  additionnal T&amp;S floats 
in 2018 our target is still to get EU funding for 80 floats per year funed by EC but nothing is signed so far </t>
  </si>
  <si>
    <t xml:space="preserve">Argo program in Bulgaria is uncertain with no commitment decided </t>
  </si>
  <si>
    <t>3/yr 2016-2020</t>
  </si>
  <si>
    <t>80/yr 2016-2020</t>
  </si>
  <si>
    <t>The 25 equivalent floats for 2017 are those going to be deployed by Olaf Böbel at the end of2016/early 2017 in the Weddell Gyre</t>
  </si>
  <si>
    <t>5/yr 2016-2020</t>
  </si>
  <si>
    <t>20/yr in marginal seas; 15/yr in open ocean</t>
  </si>
  <si>
    <t>7/yr 2016-2020</t>
  </si>
  <si>
    <t>40/yr 2016-2020</t>
  </si>
  <si>
    <t>2+</t>
  </si>
  <si>
    <t>2?</t>
  </si>
  <si>
    <t>China is formulating the 13th five-year plan (2016-2020), the number of deployed float in the next few years depends entirely on the amount of funding.</t>
  </si>
  <si>
    <t>2016 global deployed</t>
  </si>
  <si>
    <t>2016 equivalent deployed</t>
  </si>
  <si>
    <t>Peru</t>
  </si>
  <si>
    <t>2016 deployed - 2016 estimated</t>
  </si>
  <si>
    <t>2016 equiv deployed - 2016 equiv estimated</t>
  </si>
  <si>
    <t>2017 BGC Argo estimated</t>
  </si>
  <si>
    <t>2017 Deep Argo estimated</t>
  </si>
  <si>
    <t>2018 BGC Argo estimated</t>
  </si>
  <si>
    <t>2018 Deep Argo estimated</t>
  </si>
  <si>
    <t>2016  deployed</t>
  </si>
  <si>
    <t>%  deployed vs estimated</t>
  </si>
  <si>
    <t>2017 core estimated</t>
  </si>
  <si>
    <t>2017 Polar Argo estimated</t>
  </si>
  <si>
    <t>2017 WBC estimated</t>
  </si>
  <si>
    <t>2017 Equatorial regions estimated</t>
  </si>
  <si>
    <t>2018 Polar Argo estimated</t>
  </si>
  <si>
    <t>2018 WBC estimated</t>
  </si>
  <si>
    <t>2018 Equatorial regions estimated</t>
  </si>
  <si>
    <t>8 (polar)</t>
  </si>
  <si>
    <t>3 (also BGC)</t>
  </si>
  <si>
    <t>4 (polar)</t>
  </si>
  <si>
    <t>2 (also polar)</t>
  </si>
  <si>
    <t>2017 Marginal Seas estimated</t>
  </si>
  <si>
    <t>2018 Marginal Seas estimated</t>
  </si>
  <si>
    <t xml:space="preserve">7 argo deep and  6 Bio bought in 2016 deployed in 2017 within ATLANTOS project 
MOCCA EC bought in 2016 130   additionnal T&amp;S floats  deployed in 2016-2017
Discussion going on with EC for Deep and BCG floats but nothing is signed so far 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</si>
</sst>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8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2" xfId="0" applyFont="1" applyFill="1" applyBorder="1"/>
    <xf numFmtId="0" fontId="0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1" fontId="1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1" fontId="0" fillId="0" borderId="0" xfId="0" applyNumberFormat="1"/>
    <xf numFmtId="0" fontId="0" fillId="0" borderId="9" xfId="0" applyBorder="1"/>
    <xf numFmtId="1" fontId="0" fillId="0" borderId="8" xfId="0" applyNumberFormat="1" applyBorder="1"/>
    <xf numFmtId="1" fontId="0" fillId="0" borderId="10" xfId="0" applyNumberFormat="1" applyFont="1" applyFill="1" applyBorder="1"/>
    <xf numFmtId="0" fontId="0" fillId="0" borderId="0" xfId="0" applyBorder="1"/>
    <xf numFmtId="0" fontId="1" fillId="0" borderId="4" xfId="0" applyFont="1" applyBorder="1" applyAlignment="1">
      <alignment horizontal="center" vertical="top" wrapText="1"/>
    </xf>
    <xf numFmtId="0" fontId="0" fillId="0" borderId="4" xfId="0" applyFont="1" applyBorder="1"/>
    <xf numFmtId="0" fontId="0" fillId="0" borderId="11" xfId="0" applyBorder="1"/>
    <xf numFmtId="0" fontId="1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/>
    <xf numFmtId="0" fontId="0" fillId="0" borderId="12" xfId="0" applyFont="1" applyBorder="1"/>
    <xf numFmtId="0" fontId="0" fillId="0" borderId="2" xfId="0" applyBorder="1"/>
    <xf numFmtId="1" fontId="0" fillId="0" borderId="1" xfId="0" applyNumberFormat="1" applyFont="1" applyFill="1" applyBorder="1"/>
    <xf numFmtId="1" fontId="0" fillId="0" borderId="3" xfId="0" applyNumberFormat="1" applyFont="1" applyFill="1" applyBorder="1"/>
    <xf numFmtId="1" fontId="0" fillId="0" borderId="13" xfId="0" applyNumberFormat="1" applyFont="1" applyFill="1" applyBorder="1"/>
    <xf numFmtId="0" fontId="0" fillId="0" borderId="7" xfId="0" applyNumberForma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Fill="1" applyBorder="1"/>
    <xf numFmtId="0" fontId="0" fillId="0" borderId="18" xfId="0" applyFont="1" applyBorder="1"/>
    <xf numFmtId="0" fontId="0" fillId="0" borderId="19" xfId="0" applyFont="1" applyFill="1" applyBorder="1"/>
    <xf numFmtId="0" fontId="0" fillId="0" borderId="20" xfId="0" applyBorder="1"/>
    <xf numFmtId="1" fontId="0" fillId="0" borderId="21" xfId="0" applyNumberFormat="1" applyFont="1" applyFill="1" applyBorder="1"/>
    <xf numFmtId="1" fontId="0" fillId="0" borderId="14" xfId="0" applyNumberFormat="1" applyFont="1" applyFill="1" applyBorder="1"/>
    <xf numFmtId="1" fontId="0" fillId="0" borderId="7" xfId="0" applyNumberFormat="1" applyBorder="1"/>
    <xf numFmtId="0" fontId="0" fillId="0" borderId="22" xfId="0" applyFont="1" applyBorder="1"/>
    <xf numFmtId="0" fontId="0" fillId="0" borderId="23" xfId="0" applyFont="1" applyBorder="1"/>
    <xf numFmtId="1" fontId="0" fillId="0" borderId="24" xfId="0" applyNumberFormat="1" applyFont="1" applyFill="1" applyBorder="1"/>
    <xf numFmtId="1" fontId="0" fillId="0" borderId="25" xfId="0" applyNumberFormat="1" applyFont="1" applyFill="1" applyBorder="1"/>
    <xf numFmtId="0" fontId="0" fillId="0" borderId="26" xfId="0" applyFont="1" applyBorder="1"/>
    <xf numFmtId="0" fontId="0" fillId="0" borderId="6" xfId="0" applyBorder="1"/>
    <xf numFmtId="0" fontId="0" fillId="0" borderId="22" xfId="0" applyBorder="1"/>
    <xf numFmtId="1" fontId="0" fillId="0" borderId="22" xfId="0" applyNumberFormat="1" applyBorder="1"/>
    <xf numFmtId="0" fontId="0" fillId="0" borderId="4" xfId="0" applyFont="1" applyBorder="1" applyAlignment="1">
      <alignment horizontal="center" vertical="top" wrapText="1"/>
    </xf>
    <xf numFmtId="0" fontId="0" fillId="0" borderId="27" xfId="0" applyFont="1" applyBorder="1"/>
    <xf numFmtId="0" fontId="0" fillId="0" borderId="12" xfId="0" applyFont="1" applyBorder="1" applyAlignment="1">
      <alignment horizontal="center" vertical="top" wrapText="1"/>
    </xf>
    <xf numFmtId="0" fontId="0" fillId="0" borderId="1" xfId="0" applyFont="1" applyFill="1" applyBorder="1"/>
    <xf numFmtId="1" fontId="0" fillId="0" borderId="23" xfId="0" applyNumberFormat="1" applyFont="1" applyFill="1" applyBorder="1"/>
    <xf numFmtId="0" fontId="0" fillId="0" borderId="23" xfId="0" applyBorder="1"/>
    <xf numFmtId="0" fontId="0" fillId="0" borderId="22" xfId="0" applyFont="1" applyFill="1" applyBorder="1"/>
    <xf numFmtId="0" fontId="0" fillId="0" borderId="0" xfId="0" applyFont="1" applyFill="1" applyBorder="1"/>
    <xf numFmtId="1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23" xfId="0" applyFont="1" applyFill="1" applyBorder="1"/>
    <xf numFmtId="0" fontId="0" fillId="0" borderId="23" xfId="0" applyFont="1" applyBorder="1" applyAlignment="1">
      <alignment horizontal="center" vertical="top" wrapText="1"/>
    </xf>
    <xf numFmtId="0" fontId="0" fillId="0" borderId="17" xfId="0" applyBorder="1"/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0" xfId="0" applyAlignment="1">
      <alignment wrapText="1"/>
    </xf>
    <xf numFmtId="1" fontId="1" fillId="0" borderId="5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right" vertical="top" wrapText="1"/>
    </xf>
    <xf numFmtId="0" fontId="4" fillId="0" borderId="5" xfId="0" applyFont="1" applyBorder="1"/>
    <xf numFmtId="0" fontId="4" fillId="0" borderId="1" xfId="0" applyFont="1" applyBorder="1"/>
    <xf numFmtId="1" fontId="0" fillId="2" borderId="1" xfId="0" applyNumberFormat="1" applyFill="1" applyBorder="1"/>
    <xf numFmtId="1" fontId="0" fillId="0" borderId="7" xfId="0" applyNumberFormat="1" applyFont="1" applyFill="1" applyBorder="1"/>
    <xf numFmtId="1" fontId="4" fillId="0" borderId="1" xfId="0" applyNumberFormat="1" applyFont="1" applyFill="1" applyBorder="1"/>
    <xf numFmtId="0" fontId="4" fillId="0" borderId="1" xfId="0" applyFont="1" applyFill="1" applyBorder="1"/>
    <xf numFmtId="0" fontId="4" fillId="0" borderId="4" xfId="0" applyFont="1" applyFill="1" applyBorder="1"/>
    <xf numFmtId="0" fontId="4" fillId="0" borderId="23" xfId="0" applyFont="1" applyFill="1" applyBorder="1"/>
    <xf numFmtId="0" fontId="4" fillId="0" borderId="27" xfId="0" applyFont="1" applyFill="1" applyBorder="1"/>
    <xf numFmtId="1" fontId="4" fillId="0" borderId="25" xfId="0" applyNumberFormat="1" applyFont="1" applyFill="1" applyBorder="1"/>
    <xf numFmtId="0" fontId="4" fillId="0" borderId="0" xfId="0" applyFont="1" applyFill="1" applyBorder="1"/>
    <xf numFmtId="0" fontId="4" fillId="0" borderId="2" xfId="0" applyFont="1" applyFill="1" applyBorder="1"/>
    <xf numFmtId="0" fontId="4" fillId="0" borderId="0" xfId="0" applyFont="1" applyFill="1"/>
    <xf numFmtId="0" fontId="4" fillId="0" borderId="12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1" fontId="6" fillId="0" borderId="5" xfId="0" applyNumberFormat="1" applyFont="1" applyBorder="1" applyAlignment="1">
      <alignment horizontal="center" vertical="top" wrapText="1"/>
    </xf>
    <xf numFmtId="0" fontId="7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" fontId="5" fillId="0" borderId="1" xfId="0" applyNumberFormat="1" applyFont="1" applyBorder="1" applyAlignment="1">
      <alignment horizontal="right" vertical="top" wrapText="1"/>
    </xf>
    <xf numFmtId="0" fontId="5" fillId="0" borderId="2" xfId="0" applyFont="1" applyFill="1" applyBorder="1"/>
    <xf numFmtId="0" fontId="5" fillId="0" borderId="0" xfId="0" applyFont="1" applyFill="1" applyBorder="1"/>
    <xf numFmtId="0" fontId="5" fillId="0" borderId="1" xfId="0" applyFont="1" applyFill="1" applyBorder="1"/>
    <xf numFmtId="1" fontId="5" fillId="0" borderId="1" xfId="0" applyNumberFormat="1" applyFont="1" applyFill="1" applyBorder="1"/>
    <xf numFmtId="0" fontId="5" fillId="0" borderId="1" xfId="0" applyFont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23" xfId="0" applyFont="1" applyBorder="1"/>
    <xf numFmtId="0" fontId="5" fillId="0" borderId="1" xfId="0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3" xfId="0" applyFont="1" applyBorder="1"/>
    <xf numFmtId="0" fontId="5" fillId="0" borderId="18" xfId="0" applyFont="1" applyBorder="1"/>
    <xf numFmtId="0" fontId="5" fillId="0" borderId="22" xfId="0" applyFont="1" applyBorder="1"/>
    <xf numFmtId="0" fontId="5" fillId="0" borderId="17" xfId="0" applyFont="1" applyFill="1" applyBorder="1"/>
    <xf numFmtId="0" fontId="5" fillId="0" borderId="25" xfId="0" applyFont="1" applyBorder="1" applyAlignment="1">
      <alignment wrapText="1"/>
    </xf>
    <xf numFmtId="0" fontId="5" fillId="0" borderId="23" xfId="0" applyFont="1" applyFill="1" applyBorder="1"/>
    <xf numFmtId="0" fontId="5" fillId="0" borderId="25" xfId="0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22" xfId="0" applyFont="1" applyFill="1" applyBorder="1"/>
    <xf numFmtId="0" fontId="5" fillId="0" borderId="28" xfId="0" applyFont="1" applyBorder="1" applyAlignment="1">
      <alignment wrapText="1"/>
    </xf>
    <xf numFmtId="0" fontId="7" fillId="0" borderId="1" xfId="0" applyFont="1" applyBorder="1"/>
    <xf numFmtId="1" fontId="7" fillId="0" borderId="1" xfId="0" applyNumberFormat="1" applyFont="1" applyFill="1" applyBorder="1"/>
    <xf numFmtId="0" fontId="7" fillId="0" borderId="1" xfId="0" applyFont="1" applyBorder="1" applyAlignment="1">
      <alignment wrapText="1"/>
    </xf>
    <xf numFmtId="0" fontId="5" fillId="0" borderId="12" xfId="0" applyFont="1" applyBorder="1"/>
    <xf numFmtId="0" fontId="5" fillId="0" borderId="14" xfId="0" applyFont="1" applyBorder="1"/>
    <xf numFmtId="1" fontId="5" fillId="0" borderId="14" xfId="0" applyNumberFormat="1" applyFont="1" applyFill="1" applyBorder="1"/>
    <xf numFmtId="1" fontId="5" fillId="0" borderId="3" xfId="0" applyNumberFormat="1" applyFont="1" applyFill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1" fontId="5" fillId="0" borderId="7" xfId="0" applyNumberFormat="1" applyFont="1" applyBorder="1"/>
    <xf numFmtId="0" fontId="5" fillId="0" borderId="17" xfId="0" applyFont="1" applyBorder="1"/>
    <xf numFmtId="0" fontId="5" fillId="0" borderId="6" xfId="0" applyFont="1" applyFill="1" applyBorder="1"/>
    <xf numFmtId="1" fontId="5" fillId="0" borderId="7" xfId="0" applyNumberFormat="1" applyFont="1" applyFill="1" applyBorder="1"/>
    <xf numFmtId="9" fontId="5" fillId="0" borderId="6" xfId="0" applyNumberFormat="1" applyFont="1" applyBorder="1"/>
    <xf numFmtId="1" fontId="5" fillId="0" borderId="6" xfId="0" applyNumberFormat="1" applyFont="1" applyBorder="1"/>
    <xf numFmtId="1" fontId="5" fillId="0" borderId="1" xfId="0" applyNumberFormat="1" applyFont="1" applyBorder="1"/>
    <xf numFmtId="1" fontId="5" fillId="2" borderId="1" xfId="0" applyNumberFormat="1" applyFont="1" applyFill="1" applyBorder="1"/>
    <xf numFmtId="0" fontId="6" fillId="0" borderId="5" xfId="0" applyFont="1" applyFill="1" applyBorder="1" applyAlignment="1">
      <alignment horizontal="center" vertical="top" wrapText="1"/>
    </xf>
    <xf numFmtId="1" fontId="6" fillId="0" borderId="5" xfId="0" applyNumberFormat="1" applyFont="1" applyFill="1" applyBorder="1" applyAlignment="1">
      <alignment horizontal="center" vertical="top" wrapText="1"/>
    </xf>
    <xf numFmtId="0" fontId="8" fillId="0" borderId="0" xfId="0" applyFont="1"/>
    <xf numFmtId="0" fontId="5" fillId="0" borderId="5" xfId="0" applyFont="1" applyFill="1" applyBorder="1"/>
    <xf numFmtId="0" fontId="5" fillId="0" borderId="0" xfId="0" applyFont="1" applyAlignment="1">
      <alignment wrapText="1"/>
    </xf>
    <xf numFmtId="0" fontId="5" fillId="0" borderId="0" xfId="0" applyFont="1" applyFill="1"/>
    <xf numFmtId="9" fontId="5" fillId="0" borderId="1" xfId="0" applyNumberFormat="1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0" xfId="0" applyFont="1" applyFill="1"/>
    <xf numFmtId="0" fontId="5" fillId="3" borderId="1" xfId="0" applyFont="1" applyFill="1" applyBorder="1"/>
    <xf numFmtId="0" fontId="5" fillId="3" borderId="5" xfId="0" applyFont="1" applyFill="1" applyBorder="1"/>
    <xf numFmtId="1" fontId="5" fillId="3" borderId="6" xfId="0" applyNumberFormat="1" applyFont="1" applyFill="1" applyBorder="1"/>
    <xf numFmtId="1" fontId="5" fillId="3" borderId="1" xfId="0" applyNumberFormat="1" applyFont="1" applyFill="1" applyBorder="1"/>
    <xf numFmtId="0" fontId="0" fillId="3" borderId="0" xfId="0" applyFill="1"/>
    <xf numFmtId="0" fontId="5" fillId="3" borderId="14" xfId="0" applyFont="1" applyFill="1" applyBorder="1"/>
    <xf numFmtId="1" fontId="5" fillId="3" borderId="17" xfId="0" applyNumberFormat="1" applyFont="1" applyFill="1" applyBorder="1"/>
    <xf numFmtId="0" fontId="7" fillId="3" borderId="1" xfId="0" applyFont="1" applyFill="1" applyBorder="1"/>
    <xf numFmtId="0" fontId="5" fillId="3" borderId="12" xfId="0" applyFont="1" applyFill="1" applyBorder="1"/>
    <xf numFmtId="0" fontId="7" fillId="3" borderId="1" xfId="0" applyFont="1" applyFill="1" applyBorder="1" applyAlignment="1">
      <alignment wrapText="1"/>
    </xf>
    <xf numFmtId="0" fontId="6" fillId="4" borderId="5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0" xfId="0" applyFont="1" applyFill="1"/>
    <xf numFmtId="0" fontId="5" fillId="4" borderId="1" xfId="0" applyFont="1" applyFill="1" applyBorder="1"/>
    <xf numFmtId="0" fontId="5" fillId="4" borderId="5" xfId="0" applyFont="1" applyFill="1" applyBorder="1"/>
    <xf numFmtId="1" fontId="5" fillId="4" borderId="6" xfId="0" applyNumberFormat="1" applyFont="1" applyFill="1" applyBorder="1"/>
    <xf numFmtId="1" fontId="5" fillId="4" borderId="1" xfId="0" applyNumberFormat="1" applyFont="1" applyFill="1" applyBorder="1"/>
    <xf numFmtId="0" fontId="0" fillId="4" borderId="0" xfId="0" applyFill="1"/>
    <xf numFmtId="0" fontId="6" fillId="5" borderId="5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5" fillId="5" borderId="0" xfId="0" applyFont="1" applyFill="1"/>
    <xf numFmtId="0" fontId="5" fillId="5" borderId="1" xfId="0" applyFont="1" applyFill="1" applyBorder="1"/>
    <xf numFmtId="0" fontId="5" fillId="5" borderId="5" xfId="0" applyFont="1" applyFill="1" applyBorder="1"/>
    <xf numFmtId="1" fontId="5" fillId="5" borderId="6" xfId="0" applyNumberFormat="1" applyFont="1" applyFill="1" applyBorder="1"/>
    <xf numFmtId="1" fontId="5" fillId="5" borderId="1" xfId="0" applyNumberFormat="1" applyFont="1" applyFill="1" applyBorder="1"/>
    <xf numFmtId="0" fontId="0" fillId="5" borderId="0" xfId="0" applyFill="1"/>
    <xf numFmtId="0" fontId="5" fillId="5" borderId="14" xfId="0" applyFont="1" applyFill="1" applyBorder="1"/>
    <xf numFmtId="1" fontId="5" fillId="5" borderId="17" xfId="0" applyNumberFormat="1" applyFont="1" applyFill="1" applyBorder="1"/>
    <xf numFmtId="0" fontId="7" fillId="5" borderId="1" xfId="0" applyFont="1" applyFill="1" applyBorder="1" applyAlignment="1">
      <alignment wrapText="1"/>
    </xf>
    <xf numFmtId="0" fontId="5" fillId="5" borderId="12" xfId="0" applyFont="1" applyFill="1" applyBorder="1"/>
    <xf numFmtId="0" fontId="6" fillId="6" borderId="5" xfId="0" applyFont="1" applyFill="1" applyBorder="1" applyAlignment="1">
      <alignment horizontal="center" vertical="top" wrapText="1"/>
    </xf>
    <xf numFmtId="0" fontId="5" fillId="6" borderId="0" xfId="0" applyFont="1" applyFill="1"/>
    <xf numFmtId="1" fontId="5" fillId="6" borderId="6" xfId="0" applyNumberFormat="1" applyFont="1" applyFill="1" applyBorder="1"/>
    <xf numFmtId="1" fontId="5" fillId="6" borderId="1" xfId="0" applyNumberFormat="1" applyFont="1" applyFill="1" applyBorder="1"/>
    <xf numFmtId="0" fontId="0" fillId="6" borderId="0" xfId="0" applyFill="1"/>
    <xf numFmtId="9" fontId="5" fillId="3" borderId="1" xfId="0" applyNumberFormat="1" applyFont="1" applyFill="1" applyBorder="1" applyAlignment="1">
      <alignment horizontal="center" vertical="top" wrapText="1"/>
    </xf>
    <xf numFmtId="9" fontId="5" fillId="3" borderId="6" xfId="0" applyNumberFormat="1" applyFont="1" applyFill="1" applyBorder="1"/>
    <xf numFmtId="9" fontId="5" fillId="3" borderId="1" xfId="0" applyNumberFormat="1" applyFont="1" applyFill="1" applyBorder="1"/>
    <xf numFmtId="9" fontId="5" fillId="3" borderId="14" xfId="0" applyNumberFormat="1" applyFont="1" applyFill="1" applyBorder="1"/>
    <xf numFmtId="9" fontId="5" fillId="3" borderId="0" xfId="0" applyNumberFormat="1" applyFont="1" applyFill="1"/>
    <xf numFmtId="0" fontId="5" fillId="3" borderId="5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/>
    <xf numFmtId="0" fontId="5" fillId="6" borderId="5" xfId="0" applyFont="1" applyFill="1" applyBorder="1"/>
    <xf numFmtId="0" fontId="6" fillId="7" borderId="5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7" borderId="0" xfId="0" applyFont="1" applyFill="1"/>
    <xf numFmtId="0" fontId="5" fillId="7" borderId="1" xfId="0" applyFont="1" applyFill="1" applyBorder="1"/>
    <xf numFmtId="0" fontId="5" fillId="7" borderId="5" xfId="0" applyFont="1" applyFill="1" applyBorder="1"/>
    <xf numFmtId="1" fontId="5" fillId="7" borderId="6" xfId="0" applyNumberFormat="1" applyFont="1" applyFill="1" applyBorder="1"/>
    <xf numFmtId="1" fontId="5" fillId="7" borderId="1" xfId="0" applyNumberFormat="1" applyFont="1" applyFill="1" applyBorder="1"/>
    <xf numFmtId="0" fontId="0" fillId="7" borderId="0" xfId="0" applyFill="1"/>
    <xf numFmtId="0" fontId="6" fillId="8" borderId="5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8" borderId="0" xfId="0" applyFont="1" applyFill="1"/>
    <xf numFmtId="0" fontId="5" fillId="8" borderId="1" xfId="0" applyFont="1" applyFill="1" applyBorder="1"/>
    <xf numFmtId="0" fontId="5" fillId="8" borderId="5" xfId="0" applyFont="1" applyFill="1" applyBorder="1"/>
    <xf numFmtId="1" fontId="5" fillId="8" borderId="6" xfId="0" applyNumberFormat="1" applyFont="1" applyFill="1" applyBorder="1"/>
    <xf numFmtId="1" fontId="5" fillId="8" borderId="1" xfId="0" applyNumberFormat="1" applyFont="1" applyFill="1" applyBorder="1"/>
    <xf numFmtId="0" fontId="0" fillId="8" borderId="0" xfId="0" applyFill="1"/>
    <xf numFmtId="0" fontId="6" fillId="9" borderId="5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9" borderId="0" xfId="0" applyFont="1" applyFill="1"/>
    <xf numFmtId="0" fontId="5" fillId="9" borderId="1" xfId="0" applyFont="1" applyFill="1" applyBorder="1"/>
    <xf numFmtId="0" fontId="5" fillId="9" borderId="5" xfId="0" applyFont="1" applyFill="1" applyBorder="1"/>
    <xf numFmtId="1" fontId="5" fillId="9" borderId="6" xfId="0" applyNumberFormat="1" applyFont="1" applyFill="1" applyBorder="1"/>
    <xf numFmtId="1" fontId="5" fillId="9" borderId="1" xfId="0" applyNumberFormat="1" applyFont="1" applyFill="1" applyBorder="1"/>
    <xf numFmtId="0" fontId="0" fillId="9" borderId="0" xfId="0" applyFill="1"/>
    <xf numFmtId="0" fontId="6" fillId="10" borderId="5" xfId="0" applyFont="1" applyFill="1" applyBorder="1" applyAlignment="1">
      <alignment horizontal="center" vertical="top" wrapText="1"/>
    </xf>
    <xf numFmtId="0" fontId="5" fillId="10" borderId="1" xfId="0" applyFont="1" applyFill="1" applyBorder="1" applyAlignment="1">
      <alignment horizontal="center" vertical="top" wrapText="1"/>
    </xf>
    <xf numFmtId="0" fontId="5" fillId="10" borderId="0" xfId="0" applyFont="1" applyFill="1"/>
    <xf numFmtId="0" fontId="5" fillId="10" borderId="1" xfId="0" applyFont="1" applyFill="1" applyBorder="1"/>
    <xf numFmtId="0" fontId="5" fillId="10" borderId="5" xfId="0" applyFont="1" applyFill="1" applyBorder="1"/>
    <xf numFmtId="1" fontId="5" fillId="10" borderId="6" xfId="0" applyNumberFormat="1" applyFont="1" applyFill="1" applyBorder="1"/>
    <xf numFmtId="1" fontId="5" fillId="10" borderId="1" xfId="0" applyNumberFormat="1" applyFont="1" applyFill="1" applyBorder="1"/>
    <xf numFmtId="0" fontId="0" fillId="10" borderId="0" xfId="0" applyFill="1"/>
    <xf numFmtId="0" fontId="6" fillId="3" borderId="5" xfId="0" applyFont="1" applyFill="1" applyBorder="1"/>
    <xf numFmtId="0" fontId="6" fillId="5" borderId="5" xfId="0" applyFont="1" applyFill="1" applyBorder="1"/>
    <xf numFmtId="0" fontId="6" fillId="3" borderId="1" xfId="0" applyFont="1" applyFill="1" applyBorder="1"/>
    <xf numFmtId="0" fontId="6" fillId="5" borderId="1" xfId="0" applyFont="1" applyFill="1" applyBorder="1"/>
    <xf numFmtId="9" fontId="6" fillId="3" borderId="1" xfId="0" applyNumberFormat="1" applyFont="1" applyFill="1" applyBorder="1"/>
    <xf numFmtId="0" fontId="6" fillId="4" borderId="5" xfId="0" applyFont="1" applyFill="1" applyBorder="1"/>
    <xf numFmtId="0" fontId="6" fillId="6" borderId="5" xfId="0" applyFont="1" applyFill="1" applyBorder="1"/>
    <xf numFmtId="0" fontId="6" fillId="7" borderId="5" xfId="0" applyFont="1" applyFill="1" applyBorder="1"/>
    <xf numFmtId="0" fontId="6" fillId="10" borderId="5" xfId="0" applyFont="1" applyFill="1" applyBorder="1"/>
    <xf numFmtId="0" fontId="6" fillId="8" borderId="5" xfId="0" applyFont="1" applyFill="1" applyBorder="1"/>
    <xf numFmtId="0" fontId="6" fillId="9" borderId="5" xfId="0" applyFont="1" applyFill="1" applyBorder="1"/>
    <xf numFmtId="0" fontId="6" fillId="0" borderId="5" xfId="0" applyFont="1" applyBorder="1" applyAlignment="1">
      <alignment wrapText="1"/>
    </xf>
    <xf numFmtId="0" fontId="9" fillId="5" borderId="1" xfId="0" applyFont="1" applyFill="1" applyBorder="1"/>
    <xf numFmtId="0" fontId="5" fillId="11" borderId="1" xfId="0" applyFont="1" applyFill="1" applyBorder="1"/>
    <xf numFmtId="1" fontId="5" fillId="11" borderId="6" xfId="0" applyNumberFormat="1" applyFont="1" applyFill="1" applyBorder="1"/>
    <xf numFmtId="1" fontId="5" fillId="11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1"/>
  <sheetViews>
    <sheetView topLeftCell="A24" zoomScaleNormal="100" workbookViewId="0">
      <selection sqref="A1:A65536"/>
    </sheetView>
  </sheetViews>
  <sheetFormatPr defaultColWidth="11.71875" defaultRowHeight="12.3"/>
  <cols>
    <col min="1" max="1" width="14.71875" customWidth="1"/>
    <col min="2" max="7" width="9.1640625" bestFit="1" customWidth="1"/>
    <col min="8" max="8" width="9.27734375" customWidth="1"/>
    <col min="9" max="10" width="9.1640625" bestFit="1" customWidth="1"/>
    <col min="11" max="11" width="9.83203125" style="29" customWidth="1"/>
    <col min="12" max="12" width="9.71875" customWidth="1"/>
    <col min="13" max="13" width="9.1640625" bestFit="1" customWidth="1"/>
    <col min="14" max="14" width="10.71875" customWidth="1"/>
    <col min="15" max="15" width="10.5546875" customWidth="1"/>
    <col min="16" max="16" width="10" customWidth="1"/>
    <col min="17" max="18" width="9.1640625" bestFit="1" customWidth="1"/>
    <col min="19" max="19" width="10.27734375" style="17" customWidth="1"/>
    <col min="20" max="20" width="9.44140625" customWidth="1"/>
    <col min="21" max="21" width="9.71875" customWidth="1"/>
    <col min="22" max="22" width="11.1640625" customWidth="1"/>
    <col min="23" max="23" width="9.44140625" style="17" customWidth="1"/>
    <col min="24" max="26" width="9.44140625" customWidth="1"/>
    <col min="27" max="27" width="10.44140625" customWidth="1"/>
    <col min="28" max="30" width="9.44140625" customWidth="1"/>
    <col min="31" max="31" width="9.44140625" style="17" customWidth="1"/>
    <col min="32" max="32" width="11.1640625" customWidth="1"/>
    <col min="33" max="33" width="10" customWidth="1"/>
    <col min="34" max="35" width="9.44140625" customWidth="1"/>
    <col min="36" max="36" width="9.44140625" style="17" customWidth="1"/>
    <col min="37" max="37" width="11.1640625" customWidth="1"/>
    <col min="38" max="38" width="10" customWidth="1"/>
    <col min="39" max="39" width="16.71875" customWidth="1"/>
    <col min="40" max="40" width="40.27734375" style="69" customWidth="1"/>
    <col min="41" max="41" width="32.27734375" customWidth="1"/>
  </cols>
  <sheetData>
    <row r="1" spans="1:40" ht="57" customHeight="1">
      <c r="A1" s="1"/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2" t="s">
        <v>10</v>
      </c>
      <c r="K1" s="2" t="s">
        <v>55</v>
      </c>
      <c r="L1" s="25" t="s">
        <v>11</v>
      </c>
      <c r="M1" s="2" t="s">
        <v>12</v>
      </c>
      <c r="N1" s="2" t="s">
        <v>13</v>
      </c>
      <c r="O1" s="2" t="s">
        <v>55</v>
      </c>
      <c r="P1" s="2" t="s">
        <v>14</v>
      </c>
      <c r="Q1" s="2" t="s">
        <v>56</v>
      </c>
      <c r="R1" s="2" t="s">
        <v>57</v>
      </c>
      <c r="S1" s="15" t="s">
        <v>55</v>
      </c>
      <c r="T1" s="2" t="s">
        <v>15</v>
      </c>
      <c r="U1" s="2" t="s">
        <v>65</v>
      </c>
      <c r="V1" s="2" t="s">
        <v>66</v>
      </c>
      <c r="W1" s="15" t="s">
        <v>55</v>
      </c>
      <c r="X1" s="2" t="s">
        <v>67</v>
      </c>
      <c r="Y1" s="2" t="s">
        <v>0</v>
      </c>
      <c r="Z1" s="22" t="s">
        <v>1</v>
      </c>
      <c r="AA1" s="15" t="s">
        <v>55</v>
      </c>
      <c r="AB1" s="25" t="s">
        <v>70</v>
      </c>
      <c r="AC1" s="25" t="s">
        <v>74</v>
      </c>
      <c r="AD1" s="25" t="s">
        <v>71</v>
      </c>
      <c r="AE1" s="70" t="s">
        <v>72</v>
      </c>
      <c r="AF1" s="25" t="s">
        <v>73</v>
      </c>
      <c r="AG1" s="25" t="s">
        <v>80</v>
      </c>
      <c r="AH1" s="25" t="s">
        <v>84</v>
      </c>
      <c r="AI1" s="25" t="s">
        <v>81</v>
      </c>
      <c r="AJ1" s="70" t="s">
        <v>72</v>
      </c>
      <c r="AK1" s="25" t="s">
        <v>82</v>
      </c>
      <c r="AL1" s="25" t="s">
        <v>83</v>
      </c>
      <c r="AM1" s="1"/>
      <c r="AN1" s="2" t="s">
        <v>16</v>
      </c>
    </row>
    <row r="2" spans="1:40">
      <c r="A2" s="1" t="s">
        <v>17</v>
      </c>
      <c r="B2" s="2"/>
      <c r="C2" s="2"/>
      <c r="D2" s="2"/>
      <c r="E2" s="2"/>
      <c r="F2" s="3">
        <v>12</v>
      </c>
      <c r="G2" s="2"/>
      <c r="H2" s="2"/>
      <c r="I2" s="2"/>
      <c r="J2" s="22"/>
      <c r="K2" s="2"/>
      <c r="L2" s="26"/>
      <c r="M2" s="52"/>
      <c r="N2" s="4"/>
      <c r="O2" s="54"/>
      <c r="P2" s="4"/>
      <c r="Q2" s="4"/>
      <c r="R2" s="4"/>
      <c r="S2" s="16"/>
      <c r="T2" s="4"/>
      <c r="U2" s="52"/>
      <c r="V2" s="4"/>
      <c r="W2" s="16"/>
      <c r="X2" s="4">
        <v>4</v>
      </c>
      <c r="Y2" s="26"/>
      <c r="Z2" s="63"/>
      <c r="AA2" s="4"/>
      <c r="AB2" s="3">
        <v>4</v>
      </c>
      <c r="AC2" s="3">
        <v>4</v>
      </c>
      <c r="AD2" s="4"/>
      <c r="AE2" s="71">
        <f>((AC2+AD2)/AB2)*100</f>
        <v>100</v>
      </c>
      <c r="AF2" s="4"/>
      <c r="AG2" s="4"/>
      <c r="AH2" s="4"/>
      <c r="AI2" s="4"/>
      <c r="AJ2" s="71"/>
      <c r="AK2" s="4"/>
      <c r="AL2" s="4"/>
      <c r="AM2" s="5" t="s">
        <v>17</v>
      </c>
      <c r="AN2" s="2"/>
    </row>
    <row r="3" spans="1:40">
      <c r="A3" s="1" t="s">
        <v>18</v>
      </c>
      <c r="B3" s="1">
        <v>4</v>
      </c>
      <c r="C3" s="1"/>
      <c r="D3" s="1">
        <v>64</v>
      </c>
      <c r="E3" s="1"/>
      <c r="F3" s="1">
        <v>45</v>
      </c>
      <c r="G3" s="1"/>
      <c r="H3" s="6">
        <v>65</v>
      </c>
      <c r="I3" s="6">
        <v>47</v>
      </c>
      <c r="J3" s="9">
        <v>0</v>
      </c>
      <c r="K3" s="30">
        <f>((I3+J3)/H3)*100</f>
        <v>72.307692307692307</v>
      </c>
      <c r="L3" s="27">
        <v>55</v>
      </c>
      <c r="M3" s="37">
        <v>65</v>
      </c>
      <c r="N3" s="55"/>
      <c r="O3" s="47">
        <f>((M3+N3)/L3)*100</f>
        <v>118.18181818181819</v>
      </c>
      <c r="P3" s="39">
        <v>50</v>
      </c>
      <c r="Q3" s="7">
        <v>35</v>
      </c>
      <c r="R3" s="7"/>
      <c r="S3" s="30">
        <f>((Q3+R3)/P3)*100</f>
        <v>70</v>
      </c>
      <c r="T3" s="7">
        <v>95</v>
      </c>
      <c r="U3" s="59">
        <v>72</v>
      </c>
      <c r="V3" s="55"/>
      <c r="W3" s="30">
        <f>((U3+V3)/T3)*100</f>
        <v>75.789473684210535</v>
      </c>
      <c r="X3" s="55">
        <v>90</v>
      </c>
      <c r="Y3" s="7">
        <v>112</v>
      </c>
      <c r="Z3" s="59"/>
      <c r="AA3" s="30">
        <f>((Y3+Z3)/X3)*100</f>
        <v>124.44444444444444</v>
      </c>
      <c r="AB3" s="55">
        <v>50</v>
      </c>
      <c r="AC3" s="55">
        <v>47</v>
      </c>
      <c r="AD3" s="55"/>
      <c r="AE3" s="30">
        <f>((AC3+AD3)/AB3)*100</f>
        <v>94</v>
      </c>
      <c r="AF3" s="55">
        <v>60</v>
      </c>
      <c r="AG3" s="55">
        <v>2</v>
      </c>
      <c r="AH3" s="55">
        <v>56</v>
      </c>
      <c r="AI3" s="55"/>
      <c r="AJ3" s="30">
        <f>((AG3+AI3)/AF3)*100</f>
        <v>3.3333333333333335</v>
      </c>
      <c r="AK3" s="55">
        <v>18</v>
      </c>
      <c r="AL3" s="55"/>
      <c r="AM3" s="5" t="s">
        <v>18</v>
      </c>
      <c r="AN3" s="61"/>
    </row>
    <row r="4" spans="1:40">
      <c r="A4" s="1" t="s">
        <v>19</v>
      </c>
      <c r="B4" s="1">
        <v>0</v>
      </c>
      <c r="C4" s="1"/>
      <c r="D4" s="1">
        <v>3</v>
      </c>
      <c r="E4" s="1"/>
      <c r="F4" s="1"/>
      <c r="G4" s="1"/>
      <c r="H4" s="1"/>
      <c r="I4" s="1">
        <v>4</v>
      </c>
      <c r="J4" s="9"/>
      <c r="K4" s="30"/>
      <c r="L4" s="27"/>
      <c r="M4" s="23"/>
      <c r="N4" s="5"/>
      <c r="O4" s="47"/>
      <c r="P4" s="27"/>
      <c r="Q4" s="5">
        <v>4</v>
      </c>
      <c r="R4" s="5"/>
      <c r="S4" s="30"/>
      <c r="T4" s="5"/>
      <c r="U4" s="23"/>
      <c r="V4" s="5"/>
      <c r="W4" s="30"/>
      <c r="X4" s="5">
        <v>16</v>
      </c>
      <c r="Y4" s="27"/>
      <c r="Z4" s="45"/>
      <c r="AA4" s="30"/>
      <c r="AB4" s="5"/>
      <c r="AC4" s="5"/>
      <c r="AD4" s="5"/>
      <c r="AE4" s="30"/>
      <c r="AF4" s="5"/>
      <c r="AG4" s="5"/>
      <c r="AH4" s="5"/>
      <c r="AI4" s="5"/>
      <c r="AJ4" s="30"/>
      <c r="AK4" s="5"/>
      <c r="AL4" s="5"/>
      <c r="AM4" s="5" t="s">
        <v>19</v>
      </c>
      <c r="AN4" s="61"/>
    </row>
    <row r="5" spans="1:40">
      <c r="A5" s="1"/>
      <c r="B5" s="1"/>
      <c r="C5" s="1"/>
      <c r="D5" s="1"/>
      <c r="E5" s="1"/>
      <c r="F5" s="1"/>
      <c r="G5" s="1"/>
      <c r="H5" s="1"/>
      <c r="I5" s="1"/>
      <c r="J5" s="9"/>
      <c r="K5" s="30"/>
      <c r="L5" s="27"/>
      <c r="M5" s="23"/>
      <c r="N5" s="5"/>
      <c r="O5" s="47"/>
      <c r="P5" s="27"/>
      <c r="Q5" s="5"/>
      <c r="R5" s="5"/>
      <c r="S5" s="30"/>
      <c r="T5" s="5">
        <v>2</v>
      </c>
      <c r="U5" s="23"/>
      <c r="V5" s="5"/>
      <c r="W5" s="30">
        <f t="shared" ref="W5:W39" si="0">((U5+V5)/T5)*100</f>
        <v>0</v>
      </c>
      <c r="X5" s="5">
        <v>3</v>
      </c>
      <c r="Y5" s="27">
        <v>3</v>
      </c>
      <c r="Z5" s="45"/>
      <c r="AA5" s="30">
        <f t="shared" ref="AA5:AA39" si="1">((Y5+Z5)/X5)*100</f>
        <v>100</v>
      </c>
      <c r="AB5" s="27">
        <v>1</v>
      </c>
      <c r="AC5" s="27"/>
      <c r="AD5" s="27"/>
      <c r="AE5" s="30">
        <f t="shared" ref="AE5:AE39" si="2">((AC5+AD5)/AB5)*100</f>
        <v>0</v>
      </c>
      <c r="AF5" s="27"/>
      <c r="AG5" s="27">
        <v>1</v>
      </c>
      <c r="AH5" s="27">
        <v>1</v>
      </c>
      <c r="AI5" s="27"/>
      <c r="AJ5" s="30">
        <f>((AH5+AI5)/(AF5+AG5))*100</f>
        <v>100</v>
      </c>
      <c r="AK5" s="27"/>
      <c r="AL5" s="27">
        <v>3</v>
      </c>
      <c r="AM5" s="10" t="s">
        <v>64</v>
      </c>
      <c r="AN5" s="68" t="s">
        <v>88</v>
      </c>
    </row>
    <row r="6" spans="1:40">
      <c r="A6" s="1" t="s">
        <v>20</v>
      </c>
      <c r="B6" s="1">
        <v>30</v>
      </c>
      <c r="C6" s="1"/>
      <c r="D6" s="1">
        <v>29</v>
      </c>
      <c r="E6" s="1"/>
      <c r="F6" s="1">
        <v>38</v>
      </c>
      <c r="G6" s="1"/>
      <c r="H6" s="1">
        <v>25</v>
      </c>
      <c r="I6" s="1">
        <v>18</v>
      </c>
      <c r="J6" s="9"/>
      <c r="K6" s="30">
        <f>((I6+J6)/H6)*100</f>
        <v>72</v>
      </c>
      <c r="L6" s="27">
        <v>22</v>
      </c>
      <c r="M6" s="23">
        <v>25</v>
      </c>
      <c r="N6" s="5"/>
      <c r="O6" s="47">
        <f>((M6+N6)/L6)*100</f>
        <v>113.63636363636364</v>
      </c>
      <c r="P6" s="27">
        <v>28</v>
      </c>
      <c r="Q6" s="5">
        <v>23</v>
      </c>
      <c r="R6" s="5"/>
      <c r="S6" s="30">
        <f>((Q6+R6)/P6)*100</f>
        <v>82.142857142857139</v>
      </c>
      <c r="T6" s="5">
        <v>25</v>
      </c>
      <c r="U6" s="23">
        <v>28</v>
      </c>
      <c r="V6" s="5"/>
      <c r="W6" s="30">
        <f t="shared" si="0"/>
        <v>112.00000000000001</v>
      </c>
      <c r="X6" s="5">
        <v>16</v>
      </c>
      <c r="Y6" s="27">
        <v>17</v>
      </c>
      <c r="Z6" s="45"/>
      <c r="AA6" s="30">
        <f t="shared" si="1"/>
        <v>106.25</v>
      </c>
      <c r="AB6" s="27">
        <v>27</v>
      </c>
      <c r="AC6" s="27">
        <v>27</v>
      </c>
      <c r="AD6" s="27"/>
      <c r="AE6" s="30">
        <f t="shared" si="2"/>
        <v>100</v>
      </c>
      <c r="AF6" s="27">
        <v>34</v>
      </c>
      <c r="AG6" s="27"/>
      <c r="AH6" s="27">
        <v>32</v>
      </c>
      <c r="AI6" s="27"/>
      <c r="AJ6" s="30">
        <f t="shared" ref="AJ6:AJ40" si="3">((AH6+AI6)/(AF6+AG6))*100</f>
        <v>94.117647058823522</v>
      </c>
      <c r="AK6" s="27"/>
      <c r="AL6" s="27"/>
      <c r="AM6" s="27" t="s">
        <v>20</v>
      </c>
      <c r="AN6" s="61"/>
    </row>
    <row r="7" spans="1:40">
      <c r="A7" s="1" t="s">
        <v>21</v>
      </c>
      <c r="B7" s="1">
        <v>0</v>
      </c>
      <c r="C7" s="1"/>
      <c r="D7" s="1" t="s">
        <v>22</v>
      </c>
      <c r="E7" s="1">
        <v>2</v>
      </c>
      <c r="F7" s="1"/>
      <c r="G7" s="1">
        <v>4</v>
      </c>
      <c r="H7" s="1"/>
      <c r="I7" s="1"/>
      <c r="J7" s="9"/>
      <c r="K7" s="30"/>
      <c r="L7" s="27"/>
      <c r="M7" s="23"/>
      <c r="N7" s="5">
        <v>4</v>
      </c>
      <c r="O7" s="47"/>
      <c r="P7" s="27"/>
      <c r="Q7" s="5"/>
      <c r="R7" s="5"/>
      <c r="S7" s="30"/>
      <c r="T7" s="5"/>
      <c r="U7" s="23"/>
      <c r="V7" s="5"/>
      <c r="W7" s="30"/>
      <c r="X7" s="5"/>
      <c r="Y7" s="27"/>
      <c r="Z7" s="45"/>
      <c r="AA7" s="30"/>
      <c r="AB7" s="27"/>
      <c r="AC7" s="27"/>
      <c r="AD7" s="27"/>
      <c r="AE7" s="30"/>
      <c r="AF7" s="27"/>
      <c r="AG7" s="27"/>
      <c r="AH7" s="27"/>
      <c r="AI7" s="27"/>
      <c r="AJ7" s="30"/>
      <c r="AK7" s="27"/>
      <c r="AL7" s="27"/>
      <c r="AM7" s="27" t="s">
        <v>21</v>
      </c>
      <c r="AN7" s="61"/>
    </row>
    <row r="8" spans="1:40">
      <c r="A8" s="1" t="s">
        <v>23</v>
      </c>
      <c r="B8" s="1">
        <v>8</v>
      </c>
      <c r="C8" s="1"/>
      <c r="D8" s="1">
        <v>0</v>
      </c>
      <c r="E8" s="1"/>
      <c r="F8" s="1">
        <v>6</v>
      </c>
      <c r="G8" s="1"/>
      <c r="H8" s="1">
        <v>50</v>
      </c>
      <c r="I8" s="1"/>
      <c r="J8" s="9"/>
      <c r="K8" s="30">
        <f>((I8+J8)/H8)*100</f>
        <v>0</v>
      </c>
      <c r="L8" s="27">
        <v>32</v>
      </c>
      <c r="M8" s="23">
        <v>16</v>
      </c>
      <c r="N8" s="5"/>
      <c r="O8" s="47">
        <f>((M8+N8)/L8)*100</f>
        <v>50</v>
      </c>
      <c r="P8" s="27">
        <v>60</v>
      </c>
      <c r="Q8" s="5">
        <v>16</v>
      </c>
      <c r="R8" s="5"/>
      <c r="S8" s="30">
        <f>((Q8+R8)/P8)*100</f>
        <v>26.666666666666668</v>
      </c>
      <c r="T8" s="5">
        <v>50</v>
      </c>
      <c r="U8" s="23">
        <v>23</v>
      </c>
      <c r="V8" s="5"/>
      <c r="W8" s="30">
        <f t="shared" si="0"/>
        <v>46</v>
      </c>
      <c r="X8" s="5">
        <v>50</v>
      </c>
      <c r="Y8" s="27">
        <v>44</v>
      </c>
      <c r="Z8" s="45"/>
      <c r="AA8" s="30">
        <f t="shared" si="1"/>
        <v>88</v>
      </c>
      <c r="AB8" s="27">
        <v>30</v>
      </c>
      <c r="AC8" s="27">
        <v>20</v>
      </c>
      <c r="AD8" s="27"/>
      <c r="AE8" s="30">
        <f t="shared" si="2"/>
        <v>66.666666666666657</v>
      </c>
      <c r="AF8" s="27">
        <v>40</v>
      </c>
      <c r="AG8" s="27"/>
      <c r="AH8" s="27">
        <v>8</v>
      </c>
      <c r="AI8" s="27"/>
      <c r="AJ8" s="30">
        <f t="shared" si="3"/>
        <v>20</v>
      </c>
      <c r="AK8" s="27">
        <v>30</v>
      </c>
      <c r="AL8" s="27"/>
      <c r="AM8" s="27" t="s">
        <v>23</v>
      </c>
      <c r="AN8" s="61"/>
    </row>
    <row r="9" spans="1:40">
      <c r="A9" s="1" t="s">
        <v>24</v>
      </c>
      <c r="B9" s="1">
        <v>0</v>
      </c>
      <c r="C9" s="1"/>
      <c r="D9" s="1" t="s">
        <v>25</v>
      </c>
      <c r="E9" s="1"/>
      <c r="F9" s="1"/>
      <c r="G9" s="1"/>
      <c r="H9" s="1"/>
      <c r="I9" s="1"/>
      <c r="J9" s="9"/>
      <c r="K9" s="30"/>
      <c r="L9" s="27"/>
      <c r="M9" s="23"/>
      <c r="N9" s="5"/>
      <c r="O9" s="47"/>
      <c r="P9" s="27"/>
      <c r="Q9" s="5"/>
      <c r="R9" s="5"/>
      <c r="S9" s="30"/>
      <c r="T9" s="5"/>
      <c r="U9" s="23"/>
      <c r="V9" s="5"/>
      <c r="W9" s="30"/>
      <c r="X9" s="5"/>
      <c r="Y9" s="27"/>
      <c r="Z9" s="45"/>
      <c r="AA9" s="30"/>
      <c r="AB9" s="27"/>
      <c r="AC9" s="27"/>
      <c r="AD9" s="27"/>
      <c r="AE9" s="30"/>
      <c r="AF9" s="27"/>
      <c r="AG9" s="27"/>
      <c r="AH9" s="27"/>
      <c r="AI9" s="27"/>
      <c r="AJ9" s="30"/>
      <c r="AK9" s="27"/>
      <c r="AL9" s="27"/>
      <c r="AM9" s="27" t="s">
        <v>24</v>
      </c>
      <c r="AN9" s="61"/>
    </row>
    <row r="10" spans="1:40">
      <c r="A10" s="1" t="s">
        <v>26</v>
      </c>
      <c r="B10" s="1">
        <v>0</v>
      </c>
      <c r="C10" s="1"/>
      <c r="D10" s="1">
        <v>0</v>
      </c>
      <c r="E10" s="1"/>
      <c r="F10" s="1"/>
      <c r="G10" s="1"/>
      <c r="H10" s="1"/>
      <c r="I10" s="1"/>
      <c r="J10" s="9"/>
      <c r="K10" s="30"/>
      <c r="L10" s="27"/>
      <c r="M10" s="23"/>
      <c r="N10" s="5"/>
      <c r="O10" s="47"/>
      <c r="P10" s="27"/>
      <c r="Q10" s="5"/>
      <c r="R10" s="5"/>
      <c r="S10" s="30"/>
      <c r="T10" s="5"/>
      <c r="U10" s="23"/>
      <c r="V10" s="5"/>
      <c r="W10" s="30"/>
      <c r="X10" s="5"/>
      <c r="Y10" s="27"/>
      <c r="Z10" s="45"/>
      <c r="AA10" s="30"/>
      <c r="AB10" s="27"/>
      <c r="AC10" s="27"/>
      <c r="AD10" s="27"/>
      <c r="AE10" s="30"/>
      <c r="AF10" s="27"/>
      <c r="AG10" s="27"/>
      <c r="AH10" s="27"/>
      <c r="AI10" s="27"/>
      <c r="AJ10" s="30"/>
      <c r="AK10" s="27"/>
      <c r="AL10" s="27"/>
      <c r="AM10" s="27" t="s">
        <v>26</v>
      </c>
      <c r="AN10" s="61"/>
    </row>
    <row r="11" spans="1:40">
      <c r="A11" s="1" t="s">
        <v>27</v>
      </c>
      <c r="B11" s="1"/>
      <c r="C11" s="1"/>
      <c r="D11" s="1"/>
      <c r="E11" s="1"/>
      <c r="F11" s="1"/>
      <c r="G11" s="1"/>
      <c r="H11" s="1"/>
      <c r="I11" s="1">
        <v>3</v>
      </c>
      <c r="J11" s="9"/>
      <c r="K11" s="30"/>
      <c r="L11" s="27"/>
      <c r="M11" s="23"/>
      <c r="N11" s="5"/>
      <c r="O11" s="47"/>
      <c r="P11" s="27"/>
      <c r="Q11" s="5"/>
      <c r="R11" s="5"/>
      <c r="S11" s="30"/>
      <c r="T11" s="5"/>
      <c r="U11" s="23"/>
      <c r="V11" s="5"/>
      <c r="W11" s="30"/>
      <c r="X11" s="5"/>
      <c r="Y11" s="27"/>
      <c r="Z11" s="45"/>
      <c r="AA11" s="30"/>
      <c r="AB11" s="27"/>
      <c r="AC11" s="27"/>
      <c r="AD11" s="27"/>
      <c r="AE11" s="30"/>
      <c r="AF11" s="27"/>
      <c r="AG11" s="27"/>
      <c r="AH11" s="27"/>
      <c r="AI11" s="27"/>
      <c r="AJ11" s="30"/>
      <c r="AK11" s="27"/>
      <c r="AL11" s="27"/>
      <c r="AM11" s="27" t="s">
        <v>27</v>
      </c>
      <c r="AN11" s="61"/>
    </row>
    <row r="12" spans="1:40">
      <c r="A12" s="1" t="s">
        <v>28</v>
      </c>
      <c r="B12" s="1">
        <v>15</v>
      </c>
      <c r="C12" s="1"/>
      <c r="D12" s="1">
        <v>7</v>
      </c>
      <c r="E12" s="1"/>
      <c r="F12" s="1">
        <v>3</v>
      </c>
      <c r="G12" s="1"/>
      <c r="H12" s="1"/>
      <c r="I12" s="1">
        <v>8</v>
      </c>
      <c r="J12" s="9"/>
      <c r="K12" s="30"/>
      <c r="L12" s="27"/>
      <c r="M12" s="23"/>
      <c r="N12" s="5"/>
      <c r="O12" s="47"/>
      <c r="P12" s="27"/>
      <c r="Q12" s="5"/>
      <c r="R12" s="5"/>
      <c r="S12" s="30"/>
      <c r="T12" s="5"/>
      <c r="U12" s="23"/>
      <c r="V12" s="5"/>
      <c r="W12" s="30"/>
      <c r="X12" s="5"/>
      <c r="Y12" s="27"/>
      <c r="Z12" s="45"/>
      <c r="AA12" s="30"/>
      <c r="AB12" s="27"/>
      <c r="AC12" s="27"/>
      <c r="AD12" s="27"/>
      <c r="AE12" s="30"/>
      <c r="AF12" s="27">
        <v>4</v>
      </c>
      <c r="AG12" s="27">
        <v>21</v>
      </c>
      <c r="AH12" s="27">
        <v>2</v>
      </c>
      <c r="AI12" s="27">
        <v>2</v>
      </c>
      <c r="AJ12" s="30">
        <f t="shared" si="3"/>
        <v>16</v>
      </c>
      <c r="AK12" s="27"/>
      <c r="AL12" s="27">
        <v>10</v>
      </c>
      <c r="AM12" s="27" t="s">
        <v>28</v>
      </c>
      <c r="AN12" s="61"/>
    </row>
    <row r="13" spans="1:40">
      <c r="A13" s="1" t="s">
        <v>76</v>
      </c>
      <c r="B13" s="1"/>
      <c r="C13" s="1"/>
      <c r="D13" s="1"/>
      <c r="E13" s="1"/>
      <c r="F13" s="1"/>
      <c r="G13" s="1"/>
      <c r="H13" s="1"/>
      <c r="I13" s="1"/>
      <c r="J13" s="9"/>
      <c r="K13" s="30"/>
      <c r="L13" s="27"/>
      <c r="M13" s="23"/>
      <c r="N13" s="5"/>
      <c r="O13" s="47"/>
      <c r="P13" s="27"/>
      <c r="Q13" s="5"/>
      <c r="R13" s="5"/>
      <c r="S13" s="30"/>
      <c r="T13" s="5"/>
      <c r="U13" s="23">
        <v>2</v>
      </c>
      <c r="V13" s="5"/>
      <c r="W13" s="30"/>
      <c r="X13" s="5"/>
      <c r="Y13" s="27">
        <v>2</v>
      </c>
      <c r="Z13" s="45"/>
      <c r="AA13" s="30"/>
      <c r="AB13" s="27">
        <v>2</v>
      </c>
      <c r="AC13" s="27">
        <v>3</v>
      </c>
      <c r="AD13" s="27"/>
      <c r="AE13" s="30">
        <f t="shared" si="2"/>
        <v>150</v>
      </c>
      <c r="AF13" s="27"/>
      <c r="AG13" s="27">
        <v>4</v>
      </c>
      <c r="AH13" s="27">
        <v>4</v>
      </c>
      <c r="AI13" s="27"/>
      <c r="AJ13" s="30">
        <f t="shared" si="3"/>
        <v>100</v>
      </c>
      <c r="AK13" s="27"/>
      <c r="AL13" s="27">
        <v>3</v>
      </c>
      <c r="AM13" s="10" t="s">
        <v>68</v>
      </c>
      <c r="AN13" s="68" t="s">
        <v>88</v>
      </c>
    </row>
    <row r="14" spans="1:40">
      <c r="A14" s="1" t="s">
        <v>29</v>
      </c>
      <c r="B14" s="1">
        <v>85</v>
      </c>
      <c r="C14" s="1"/>
      <c r="D14" s="1">
        <v>89</v>
      </c>
      <c r="E14" s="1"/>
      <c r="F14" s="1">
        <v>51</v>
      </c>
      <c r="G14" s="1"/>
      <c r="H14" s="1">
        <v>65</v>
      </c>
      <c r="I14" s="1">
        <v>36</v>
      </c>
      <c r="J14" s="9"/>
      <c r="K14" s="30">
        <f>((I14+J14)/H14)*100</f>
        <v>55.384615384615387</v>
      </c>
      <c r="L14" s="27">
        <v>68</v>
      </c>
      <c r="M14" s="23">
        <v>90</v>
      </c>
      <c r="N14" s="5"/>
      <c r="O14" s="47">
        <f>((M14+N14)/L14)*100</f>
        <v>132.35294117647058</v>
      </c>
      <c r="P14" s="27">
        <v>65</v>
      </c>
      <c r="Q14" s="5">
        <v>35</v>
      </c>
      <c r="R14" s="5"/>
      <c r="S14" s="30">
        <f>((Q14+R14)/P14)*100</f>
        <v>53.846153846153847</v>
      </c>
      <c r="T14" s="5">
        <v>95</v>
      </c>
      <c r="U14" s="23">
        <v>55</v>
      </c>
      <c r="V14" s="5"/>
      <c r="W14" s="30">
        <f t="shared" si="0"/>
        <v>57.894736842105267</v>
      </c>
      <c r="X14" s="5">
        <v>80</v>
      </c>
      <c r="Y14" s="27">
        <v>53</v>
      </c>
      <c r="Z14" s="45"/>
      <c r="AA14" s="30">
        <f t="shared" si="1"/>
        <v>66.25</v>
      </c>
      <c r="AB14" s="5">
        <v>65</v>
      </c>
      <c r="AC14" s="5">
        <v>82</v>
      </c>
      <c r="AD14" s="5"/>
      <c r="AE14" s="30">
        <f t="shared" si="2"/>
        <v>126.15384615384615</v>
      </c>
      <c r="AF14" s="5">
        <v>65</v>
      </c>
      <c r="AG14" s="5">
        <v>15</v>
      </c>
      <c r="AH14" s="5">
        <v>65</v>
      </c>
      <c r="AI14" s="5">
        <v>16</v>
      </c>
      <c r="AJ14" s="30">
        <f t="shared" si="3"/>
        <v>101.25</v>
      </c>
      <c r="AK14" s="5">
        <v>70</v>
      </c>
      <c r="AL14" s="5">
        <v>10</v>
      </c>
      <c r="AM14" s="5" t="s">
        <v>29</v>
      </c>
      <c r="AN14" s="66" t="s">
        <v>90</v>
      </c>
    </row>
    <row r="15" spans="1:40">
      <c r="A15" s="1" t="s">
        <v>58</v>
      </c>
      <c r="B15" s="1"/>
      <c r="C15" s="1"/>
      <c r="D15" s="1"/>
      <c r="E15" s="1"/>
      <c r="F15" s="1"/>
      <c r="G15" s="1"/>
      <c r="H15" s="1"/>
      <c r="I15" s="1"/>
      <c r="J15" s="9"/>
      <c r="K15" s="30"/>
      <c r="L15" s="27"/>
      <c r="M15" s="23"/>
      <c r="N15" s="5"/>
      <c r="O15" s="47"/>
      <c r="P15" s="27"/>
      <c r="Q15" s="5">
        <v>3</v>
      </c>
      <c r="R15" s="5"/>
      <c r="S15" s="30"/>
      <c r="T15" s="5"/>
      <c r="U15" s="23"/>
      <c r="V15" s="5"/>
      <c r="W15" s="30"/>
      <c r="X15" s="5"/>
      <c r="Y15" s="27"/>
      <c r="Z15" s="45"/>
      <c r="AA15" s="30"/>
      <c r="AB15" s="5"/>
      <c r="AC15" s="5"/>
      <c r="AD15" s="5"/>
      <c r="AE15" s="30"/>
      <c r="AF15" s="5"/>
      <c r="AG15" s="5"/>
      <c r="AH15" s="5"/>
      <c r="AI15" s="5"/>
      <c r="AJ15" s="30"/>
      <c r="AK15" s="5"/>
      <c r="AL15" s="5"/>
      <c r="AM15" s="1" t="s">
        <v>58</v>
      </c>
      <c r="AN15" s="65"/>
    </row>
    <row r="16" spans="1:40">
      <c r="A16" s="1" t="s">
        <v>59</v>
      </c>
      <c r="B16" s="1">
        <v>27</v>
      </c>
      <c r="C16" s="1">
        <v>18</v>
      </c>
      <c r="D16" s="1">
        <v>56</v>
      </c>
      <c r="E16" s="1">
        <v>19</v>
      </c>
      <c r="F16" s="1">
        <v>35</v>
      </c>
      <c r="G16" s="1">
        <v>1</v>
      </c>
      <c r="H16" s="1">
        <v>37</v>
      </c>
      <c r="I16" s="1">
        <v>22</v>
      </c>
      <c r="J16" s="9">
        <v>13</v>
      </c>
      <c r="K16" s="30">
        <f>((I16+J16)/H16)*100</f>
        <v>94.594594594594597</v>
      </c>
      <c r="L16" s="27">
        <v>50</v>
      </c>
      <c r="M16" s="38">
        <v>61</v>
      </c>
      <c r="N16" s="5">
        <v>10</v>
      </c>
      <c r="O16" s="47">
        <f>((M16+N16)/L16)*100</f>
        <v>142</v>
      </c>
      <c r="P16" s="28">
        <v>57</v>
      </c>
      <c r="Q16" s="8">
        <v>33</v>
      </c>
      <c r="R16" s="8"/>
      <c r="S16" s="30">
        <f>((Q16+R16)/P16)*100</f>
        <v>57.894736842105267</v>
      </c>
      <c r="T16" s="8">
        <v>110</v>
      </c>
      <c r="U16" s="38">
        <v>41</v>
      </c>
      <c r="V16" s="5"/>
      <c r="W16" s="30">
        <f t="shared" si="0"/>
        <v>37.272727272727273</v>
      </c>
      <c r="X16" s="5">
        <v>48</v>
      </c>
      <c r="Y16" s="27">
        <v>48</v>
      </c>
      <c r="Z16" s="45"/>
      <c r="AA16" s="30">
        <f t="shared" si="1"/>
        <v>100</v>
      </c>
      <c r="AB16" s="5">
        <v>66</v>
      </c>
      <c r="AC16" s="5">
        <v>72</v>
      </c>
      <c r="AD16" s="5"/>
      <c r="AE16" s="30">
        <f t="shared" si="2"/>
        <v>109.09090909090908</v>
      </c>
      <c r="AF16" s="5">
        <v>38</v>
      </c>
      <c r="AG16" s="5">
        <v>7</v>
      </c>
      <c r="AH16" s="5">
        <v>31</v>
      </c>
      <c r="AI16" s="5">
        <v>7</v>
      </c>
      <c r="AJ16" s="30">
        <f>((AH16+AI16)/(AF16+AG16))*100</f>
        <v>84.444444444444443</v>
      </c>
      <c r="AK16" s="5">
        <v>51</v>
      </c>
      <c r="AL16" s="5">
        <v>20</v>
      </c>
      <c r="AM16" s="5" t="s">
        <v>30</v>
      </c>
      <c r="AN16" s="85" t="s">
        <v>89</v>
      </c>
    </row>
    <row r="17" spans="1:40">
      <c r="A17" s="1" t="s">
        <v>62</v>
      </c>
      <c r="B17" s="1"/>
      <c r="C17" s="1"/>
      <c r="D17" s="1"/>
      <c r="E17" s="1"/>
      <c r="F17" s="1"/>
      <c r="G17" s="1"/>
      <c r="H17" s="1"/>
      <c r="I17" s="1"/>
      <c r="J17" s="9"/>
      <c r="K17" s="30"/>
      <c r="L17" s="45"/>
      <c r="M17" s="53"/>
      <c r="N17" s="5"/>
      <c r="O17" s="46"/>
      <c r="P17" s="44"/>
      <c r="Q17" s="44"/>
      <c r="R17" s="44"/>
      <c r="S17" s="56"/>
      <c r="T17" s="44">
        <v>1</v>
      </c>
      <c r="U17" s="37">
        <v>1</v>
      </c>
      <c r="V17" s="5"/>
      <c r="W17" s="30">
        <f t="shared" si="0"/>
        <v>100</v>
      </c>
      <c r="X17" s="5">
        <v>3</v>
      </c>
      <c r="Y17" s="45"/>
      <c r="Z17" s="45"/>
      <c r="AA17" s="30">
        <f t="shared" si="1"/>
        <v>0</v>
      </c>
      <c r="AB17" s="5">
        <v>4</v>
      </c>
      <c r="AC17" s="5"/>
      <c r="AD17" s="5"/>
      <c r="AE17" s="30"/>
      <c r="AF17" s="5"/>
      <c r="AG17" s="5">
        <v>3</v>
      </c>
      <c r="AH17" s="5"/>
      <c r="AI17" s="5">
        <v>2</v>
      </c>
      <c r="AJ17" s="30">
        <f t="shared" si="3"/>
        <v>66.666666666666657</v>
      </c>
      <c r="AK17" s="5"/>
      <c r="AL17" s="5">
        <v>6</v>
      </c>
      <c r="AM17" s="1" t="s">
        <v>62</v>
      </c>
      <c r="AN17" s="86" t="s">
        <v>91</v>
      </c>
    </row>
    <row r="18" spans="1:40" s="84" customFormat="1">
      <c r="A18" s="77" t="s">
        <v>31</v>
      </c>
      <c r="B18" s="77">
        <v>33</v>
      </c>
      <c r="C18" s="77"/>
      <c r="D18" s="77">
        <v>43</v>
      </c>
      <c r="E18" s="77"/>
      <c r="F18" s="77">
        <v>15</v>
      </c>
      <c r="G18" s="77"/>
      <c r="H18" s="77">
        <v>50</v>
      </c>
      <c r="I18" s="77">
        <v>38</v>
      </c>
      <c r="J18" s="78"/>
      <c r="K18" s="76">
        <f>((I18+J18)/H18)*100</f>
        <v>76</v>
      </c>
      <c r="L18" s="79">
        <v>40</v>
      </c>
      <c r="M18" s="80">
        <v>15</v>
      </c>
      <c r="N18" s="77"/>
      <c r="O18" s="81">
        <f>((M18+N18)/L18)*100</f>
        <v>37.5</v>
      </c>
      <c r="P18" s="82">
        <v>40</v>
      </c>
      <c r="Q18" s="83">
        <v>7</v>
      </c>
      <c r="R18" s="82"/>
      <c r="S18" s="76">
        <f>((Q18+R18)/P18)*100</f>
        <v>17.5</v>
      </c>
      <c r="T18" s="82">
        <v>40</v>
      </c>
      <c r="U18" s="82">
        <v>26</v>
      </c>
      <c r="V18" s="77"/>
      <c r="W18" s="76">
        <f t="shared" si="0"/>
        <v>65</v>
      </c>
      <c r="X18" s="77">
        <v>45</v>
      </c>
      <c r="Y18" s="79">
        <v>48</v>
      </c>
      <c r="Z18" s="79"/>
      <c r="AA18" s="76">
        <f t="shared" si="1"/>
        <v>106.66666666666667</v>
      </c>
      <c r="AB18" s="77">
        <v>40</v>
      </c>
      <c r="AC18" s="77">
        <v>32</v>
      </c>
      <c r="AD18" s="77"/>
      <c r="AE18" s="76">
        <f>((AC18+AD18)/AB18)*100</f>
        <v>80</v>
      </c>
      <c r="AF18" s="77">
        <v>40</v>
      </c>
      <c r="AG18" s="77"/>
      <c r="AH18" s="77">
        <v>24</v>
      </c>
      <c r="AI18" s="77"/>
      <c r="AJ18" s="76">
        <f t="shared" si="3"/>
        <v>60</v>
      </c>
      <c r="AK18" s="77">
        <v>40</v>
      </c>
      <c r="AL18" s="77"/>
      <c r="AM18" s="77" t="s">
        <v>31</v>
      </c>
      <c r="AN18" s="67" t="s">
        <v>78</v>
      </c>
    </row>
    <row r="19" spans="1:40" ht="27" customHeight="1">
      <c r="A19" s="1" t="s">
        <v>32</v>
      </c>
      <c r="B19" s="1">
        <v>0</v>
      </c>
      <c r="C19" s="1"/>
      <c r="D19" s="1">
        <v>0</v>
      </c>
      <c r="E19" s="1"/>
      <c r="F19" s="1"/>
      <c r="G19" s="1"/>
      <c r="H19" s="1"/>
      <c r="I19" s="1"/>
      <c r="J19" s="9"/>
      <c r="K19" s="30"/>
      <c r="L19" s="27">
        <v>4</v>
      </c>
      <c r="M19" s="48">
        <v>4</v>
      </c>
      <c r="N19" s="5"/>
      <c r="O19" s="47">
        <f>((M19+N19)/L19)*100</f>
        <v>100</v>
      </c>
      <c r="P19" s="27"/>
      <c r="Q19" s="5">
        <v>4</v>
      </c>
      <c r="R19" s="5"/>
      <c r="S19" s="30"/>
      <c r="T19" s="5">
        <v>3</v>
      </c>
      <c r="U19" s="23">
        <v>3</v>
      </c>
      <c r="V19" s="5"/>
      <c r="W19" s="30">
        <f t="shared" si="0"/>
        <v>100</v>
      </c>
      <c r="X19" s="5">
        <v>3</v>
      </c>
      <c r="Y19" s="27">
        <v>3</v>
      </c>
      <c r="Z19" s="45"/>
      <c r="AA19" s="30">
        <f t="shared" si="1"/>
        <v>100</v>
      </c>
      <c r="AB19" s="5">
        <v>3</v>
      </c>
      <c r="AC19" s="5">
        <v>2</v>
      </c>
      <c r="AD19" s="5"/>
      <c r="AE19" s="30">
        <f t="shared" si="2"/>
        <v>66.666666666666657</v>
      </c>
      <c r="AF19" s="5">
        <v>4</v>
      </c>
      <c r="AG19" s="5"/>
      <c r="AH19" s="5">
        <v>1</v>
      </c>
      <c r="AI19" s="5"/>
      <c r="AJ19" s="30">
        <f t="shared" si="3"/>
        <v>25</v>
      </c>
      <c r="AK19" s="5">
        <v>3</v>
      </c>
      <c r="AL19" s="5"/>
      <c r="AM19" s="5" t="s">
        <v>32</v>
      </c>
      <c r="AN19" s="87" t="s">
        <v>88</v>
      </c>
    </row>
    <row r="20" spans="1:40">
      <c r="A20" s="1" t="s">
        <v>63</v>
      </c>
      <c r="B20" s="1"/>
      <c r="C20" s="1"/>
      <c r="D20" s="1"/>
      <c r="E20" s="1"/>
      <c r="F20" s="1"/>
      <c r="G20" s="1"/>
      <c r="H20" s="1"/>
      <c r="I20" s="1"/>
      <c r="J20" s="9"/>
      <c r="K20" s="30"/>
      <c r="L20" s="45"/>
      <c r="M20" s="53"/>
      <c r="N20" s="5"/>
      <c r="O20" s="46"/>
      <c r="P20" s="44"/>
      <c r="Q20" s="44"/>
      <c r="R20" s="44"/>
      <c r="S20" s="56"/>
      <c r="T20" s="58">
        <v>2</v>
      </c>
      <c r="U20" s="59">
        <v>1</v>
      </c>
      <c r="V20" s="55"/>
      <c r="W20" s="30">
        <f t="shared" si="0"/>
        <v>50</v>
      </c>
      <c r="X20" s="55">
        <v>30</v>
      </c>
      <c r="Y20" s="62">
        <v>4</v>
      </c>
      <c r="Z20" s="62"/>
      <c r="AA20" s="30">
        <f t="shared" si="1"/>
        <v>13.333333333333334</v>
      </c>
      <c r="AB20" s="55">
        <v>24</v>
      </c>
      <c r="AC20" s="55">
        <v>2</v>
      </c>
      <c r="AD20" s="55">
        <v>17</v>
      </c>
      <c r="AE20" s="30">
        <f t="shared" si="2"/>
        <v>79.166666666666657</v>
      </c>
      <c r="AF20" s="55">
        <v>16</v>
      </c>
      <c r="AG20" s="55">
        <v>0</v>
      </c>
      <c r="AH20" s="55">
        <v>12</v>
      </c>
      <c r="AI20" s="55"/>
      <c r="AJ20" s="30">
        <f t="shared" si="3"/>
        <v>75</v>
      </c>
      <c r="AK20" s="55"/>
      <c r="AL20" s="55">
        <v>25</v>
      </c>
      <c r="AM20" s="1" t="s">
        <v>63</v>
      </c>
      <c r="AN20" s="88" t="s">
        <v>92</v>
      </c>
    </row>
    <row r="21" spans="1:40">
      <c r="A21" s="1" t="s">
        <v>33</v>
      </c>
      <c r="B21" s="1">
        <v>119</v>
      </c>
      <c r="C21" s="1"/>
      <c r="D21" s="1">
        <v>98</v>
      </c>
      <c r="E21" s="1">
        <v>12</v>
      </c>
      <c r="F21" s="1">
        <v>98</v>
      </c>
      <c r="G21" s="1">
        <v>18</v>
      </c>
      <c r="H21" s="1">
        <v>95</v>
      </c>
      <c r="I21" s="1">
        <v>80</v>
      </c>
      <c r="J21" s="9">
        <v>15</v>
      </c>
      <c r="K21" s="30">
        <f>((I21+J21)/H21)*100</f>
        <v>100</v>
      </c>
      <c r="L21" s="27">
        <v>95</v>
      </c>
      <c r="M21" s="23">
        <v>76</v>
      </c>
      <c r="N21" s="5">
        <v>16</v>
      </c>
      <c r="O21" s="47">
        <f>((M21+N21)/L21)*100</f>
        <v>96.84210526315789</v>
      </c>
      <c r="P21" s="27">
        <v>101</v>
      </c>
      <c r="Q21" s="5">
        <v>55</v>
      </c>
      <c r="R21" s="5">
        <v>18</v>
      </c>
      <c r="S21" s="30">
        <f>((Q21+R21)/P21)*100</f>
        <v>72.277227722772281</v>
      </c>
      <c r="T21" s="5">
        <v>116</v>
      </c>
      <c r="U21" s="23">
        <v>51</v>
      </c>
      <c r="V21" s="5">
        <v>44</v>
      </c>
      <c r="W21" s="30">
        <f t="shared" si="0"/>
        <v>81.896551724137936</v>
      </c>
      <c r="X21" s="5">
        <v>127</v>
      </c>
      <c r="Y21" s="27">
        <v>73</v>
      </c>
      <c r="Z21" s="45">
        <v>40</v>
      </c>
      <c r="AA21" s="30">
        <f t="shared" si="1"/>
        <v>88.976377952755897</v>
      </c>
      <c r="AB21" s="5">
        <v>123</v>
      </c>
      <c r="AC21" s="5">
        <v>54</v>
      </c>
      <c r="AD21" s="5">
        <v>29</v>
      </c>
      <c r="AE21" s="30">
        <f t="shared" si="2"/>
        <v>67.479674796747972</v>
      </c>
      <c r="AF21" s="5">
        <v>70</v>
      </c>
      <c r="AG21" s="5">
        <v>33</v>
      </c>
      <c r="AH21" s="5">
        <v>43</v>
      </c>
      <c r="AI21" s="5">
        <f>78-43</f>
        <v>35</v>
      </c>
      <c r="AJ21" s="30">
        <f t="shared" si="3"/>
        <v>75.728155339805824</v>
      </c>
      <c r="AK21" s="73">
        <v>50</v>
      </c>
      <c r="AL21" s="73">
        <v>38</v>
      </c>
      <c r="AM21" s="5" t="s">
        <v>33</v>
      </c>
      <c r="AN21" s="10"/>
    </row>
    <row r="22" spans="1:40">
      <c r="A22" s="1" t="s">
        <v>60</v>
      </c>
      <c r="B22" s="1"/>
      <c r="C22" s="1"/>
      <c r="D22" s="1"/>
      <c r="E22" s="1"/>
      <c r="F22" s="1"/>
      <c r="G22" s="1"/>
      <c r="H22" s="1"/>
      <c r="I22" s="1"/>
      <c r="J22" s="9"/>
      <c r="K22" s="30"/>
      <c r="L22" s="27"/>
      <c r="M22" s="23"/>
      <c r="N22" s="5"/>
      <c r="O22" s="47"/>
      <c r="P22" s="27"/>
      <c r="Q22" s="5">
        <v>5</v>
      </c>
      <c r="R22" s="5"/>
      <c r="S22" s="30"/>
      <c r="T22" s="5"/>
      <c r="U22" s="23"/>
      <c r="V22" s="5"/>
      <c r="W22" s="30"/>
      <c r="X22" s="5"/>
      <c r="Y22" s="27"/>
      <c r="Z22" s="45"/>
      <c r="AA22" s="30"/>
      <c r="AB22" s="27"/>
      <c r="AC22" s="27"/>
      <c r="AD22" s="27"/>
      <c r="AE22" s="30"/>
      <c r="AF22" s="27"/>
      <c r="AG22" s="27"/>
      <c r="AH22" s="27"/>
      <c r="AI22" s="27"/>
      <c r="AJ22" s="30"/>
      <c r="AK22" s="27"/>
      <c r="AL22" s="27"/>
      <c r="AM22" s="10" t="s">
        <v>60</v>
      </c>
      <c r="AN22" s="61"/>
    </row>
    <row r="23" spans="1:40">
      <c r="A23" s="1" t="s">
        <v>34</v>
      </c>
      <c r="B23" s="1">
        <v>32</v>
      </c>
      <c r="C23" s="1"/>
      <c r="D23" s="1">
        <v>37</v>
      </c>
      <c r="E23" s="1"/>
      <c r="F23" s="1">
        <v>33</v>
      </c>
      <c r="G23" s="1"/>
      <c r="H23" s="1">
        <v>27</v>
      </c>
      <c r="I23" s="1">
        <v>13</v>
      </c>
      <c r="J23" s="9"/>
      <c r="K23" s="30">
        <f>((I23+J23)/H23)*100</f>
        <v>48.148148148148145</v>
      </c>
      <c r="L23" s="27">
        <v>29</v>
      </c>
      <c r="M23" s="23">
        <v>29</v>
      </c>
      <c r="N23" s="5"/>
      <c r="O23" s="47">
        <f>((M23+N23)/L23)*100</f>
        <v>100</v>
      </c>
      <c r="P23" s="27">
        <v>18</v>
      </c>
      <c r="Q23" s="5">
        <v>17</v>
      </c>
      <c r="R23" s="5"/>
      <c r="S23" s="30">
        <f>((Q23+R23)/P23)*100</f>
        <v>94.444444444444443</v>
      </c>
      <c r="T23" s="5">
        <v>12</v>
      </c>
      <c r="U23" s="23">
        <v>12</v>
      </c>
      <c r="V23" s="5"/>
      <c r="W23" s="30">
        <f t="shared" si="0"/>
        <v>100</v>
      </c>
      <c r="X23" s="5">
        <v>14</v>
      </c>
      <c r="Y23" s="27">
        <v>14</v>
      </c>
      <c r="Z23" s="45"/>
      <c r="AA23" s="30">
        <f t="shared" si="1"/>
        <v>100</v>
      </c>
      <c r="AB23" s="27">
        <v>15</v>
      </c>
      <c r="AC23" s="27">
        <v>15</v>
      </c>
      <c r="AD23" s="27"/>
      <c r="AE23" s="30">
        <f t="shared" si="2"/>
        <v>100</v>
      </c>
      <c r="AF23" s="27">
        <v>16</v>
      </c>
      <c r="AG23" s="27">
        <v>0</v>
      </c>
      <c r="AH23" s="27">
        <v>16</v>
      </c>
      <c r="AI23" s="27"/>
      <c r="AJ23" s="30">
        <f t="shared" si="3"/>
        <v>100</v>
      </c>
      <c r="AK23" s="27"/>
      <c r="AL23" s="27"/>
      <c r="AM23" s="27" t="s">
        <v>34</v>
      </c>
      <c r="AN23" s="61"/>
    </row>
    <row r="24" spans="1:40">
      <c r="A24" s="1"/>
      <c r="B24" s="1"/>
      <c r="C24" s="1"/>
      <c r="D24" s="1"/>
      <c r="E24" s="1"/>
      <c r="F24" s="1"/>
      <c r="G24" s="1"/>
      <c r="H24" s="1"/>
      <c r="I24" s="1"/>
      <c r="J24" s="9"/>
      <c r="K24" s="30"/>
      <c r="L24" s="27"/>
      <c r="M24" s="23"/>
      <c r="N24" s="5"/>
      <c r="O24" s="47"/>
      <c r="P24" s="27"/>
      <c r="Q24" s="5"/>
      <c r="R24" s="5"/>
      <c r="S24" s="30"/>
      <c r="T24" s="5"/>
      <c r="U24" s="23"/>
      <c r="V24" s="5"/>
      <c r="W24" s="30"/>
      <c r="X24" s="5"/>
      <c r="Y24" s="27"/>
      <c r="Z24" s="45"/>
      <c r="AA24" s="30"/>
      <c r="AB24" s="27"/>
      <c r="AC24" s="27"/>
      <c r="AD24" s="27"/>
      <c r="AE24" s="30"/>
      <c r="AF24" s="27"/>
      <c r="AG24" s="27"/>
      <c r="AH24" s="27">
        <v>1</v>
      </c>
      <c r="AI24" s="27"/>
      <c r="AJ24" s="30"/>
      <c r="AK24" s="27"/>
      <c r="AL24" s="27"/>
      <c r="AM24" s="72" t="s">
        <v>85</v>
      </c>
      <c r="AN24" s="61"/>
    </row>
    <row r="25" spans="1:40" ht="16.5" customHeight="1">
      <c r="A25" s="1" t="s">
        <v>35</v>
      </c>
      <c r="B25" s="1" t="s">
        <v>36</v>
      </c>
      <c r="C25" s="1"/>
      <c r="D25" s="1">
        <v>0</v>
      </c>
      <c r="E25" s="1"/>
      <c r="F25" s="1">
        <v>2</v>
      </c>
      <c r="G25" s="1"/>
      <c r="H25" s="1"/>
      <c r="I25" s="1"/>
      <c r="J25" s="9"/>
      <c r="K25" s="30"/>
      <c r="L25" s="27"/>
      <c r="M25" s="23"/>
      <c r="N25" s="5"/>
      <c r="O25" s="47"/>
      <c r="P25" s="27"/>
      <c r="Q25" s="5"/>
      <c r="R25" s="5"/>
      <c r="S25" s="30"/>
      <c r="T25" s="1">
        <v>2</v>
      </c>
      <c r="U25" s="9"/>
      <c r="V25" s="1"/>
      <c r="W25" s="30">
        <f t="shared" si="0"/>
        <v>0</v>
      </c>
      <c r="X25" s="1">
        <v>4</v>
      </c>
      <c r="Y25" s="10">
        <v>4</v>
      </c>
      <c r="Z25" s="57"/>
      <c r="AA25" s="30">
        <f t="shared" si="1"/>
        <v>100</v>
      </c>
      <c r="AB25" s="10">
        <v>4</v>
      </c>
      <c r="AC25" s="10"/>
      <c r="AD25" s="10"/>
      <c r="AE25" s="30">
        <f t="shared" si="2"/>
        <v>0</v>
      </c>
      <c r="AF25" s="10">
        <v>2</v>
      </c>
      <c r="AG25" s="10"/>
      <c r="AH25" s="10">
        <v>2</v>
      </c>
      <c r="AI25" s="10"/>
      <c r="AJ25" s="30">
        <f t="shared" si="3"/>
        <v>100</v>
      </c>
      <c r="AK25" s="10">
        <v>2</v>
      </c>
      <c r="AL25" s="10"/>
      <c r="AM25" s="27" t="s">
        <v>35</v>
      </c>
      <c r="AN25" s="68" t="s">
        <v>79</v>
      </c>
    </row>
    <row r="26" spans="1:40">
      <c r="A26" s="1" t="s">
        <v>37</v>
      </c>
      <c r="B26" s="1">
        <v>0</v>
      </c>
      <c r="C26" s="1"/>
      <c r="D26" s="1" t="s">
        <v>38</v>
      </c>
      <c r="E26" s="1"/>
      <c r="F26" s="1"/>
      <c r="G26" s="1"/>
      <c r="H26" s="1"/>
      <c r="I26" s="1"/>
      <c r="J26" s="9"/>
      <c r="K26" s="30"/>
      <c r="L26" s="27"/>
      <c r="M26" s="23"/>
      <c r="N26" s="5"/>
      <c r="O26" s="47"/>
      <c r="P26" s="27"/>
      <c r="Q26" s="5">
        <v>1</v>
      </c>
      <c r="R26" s="5"/>
      <c r="S26" s="30"/>
      <c r="T26" s="5"/>
      <c r="U26" s="23"/>
      <c r="V26" s="5"/>
      <c r="W26" s="30"/>
      <c r="X26" s="5"/>
      <c r="Y26" s="27"/>
      <c r="Z26" s="45"/>
      <c r="AA26" s="30"/>
      <c r="AB26" s="27"/>
      <c r="AC26" s="27"/>
      <c r="AD26" s="27"/>
      <c r="AE26" s="30"/>
      <c r="AF26" s="27"/>
      <c r="AG26" s="27"/>
      <c r="AH26" s="27"/>
      <c r="AI26" s="27"/>
      <c r="AJ26" s="30"/>
      <c r="AK26" s="27"/>
      <c r="AL26" s="27"/>
      <c r="AM26" s="27" t="s">
        <v>37</v>
      </c>
      <c r="AN26" s="61"/>
    </row>
    <row r="27" spans="1:40">
      <c r="A27" s="1" t="s">
        <v>39</v>
      </c>
      <c r="B27" s="1">
        <v>3</v>
      </c>
      <c r="C27" s="1"/>
      <c r="D27" s="1">
        <v>4</v>
      </c>
      <c r="E27" s="1"/>
      <c r="F27" s="1">
        <v>4</v>
      </c>
      <c r="G27" s="1"/>
      <c r="H27" s="1">
        <v>6</v>
      </c>
      <c r="I27" s="1">
        <v>4</v>
      </c>
      <c r="J27" s="9"/>
      <c r="K27" s="30">
        <f>((I27+J27)/H27)*100</f>
        <v>66.666666666666657</v>
      </c>
      <c r="L27" s="27">
        <v>9</v>
      </c>
      <c r="M27" s="23">
        <v>13</v>
      </c>
      <c r="N27" s="5"/>
      <c r="O27" s="47">
        <f>((M27+N27)/L27)*100</f>
        <v>144.44444444444443</v>
      </c>
      <c r="P27" s="27">
        <v>6</v>
      </c>
      <c r="Q27" s="5">
        <v>4</v>
      </c>
      <c r="R27" s="5"/>
      <c r="S27" s="30">
        <f>((Q27+R27)/P27)*100</f>
        <v>66.666666666666657</v>
      </c>
      <c r="T27" s="5">
        <v>8</v>
      </c>
      <c r="U27" s="23">
        <v>9</v>
      </c>
      <c r="V27" s="5"/>
      <c r="W27" s="30">
        <f t="shared" si="0"/>
        <v>112.5</v>
      </c>
      <c r="X27" s="5">
        <v>7</v>
      </c>
      <c r="Y27" s="27">
        <v>7</v>
      </c>
      <c r="Z27" s="45"/>
      <c r="AA27" s="30">
        <f t="shared" si="1"/>
        <v>100</v>
      </c>
      <c r="AB27" s="10">
        <v>7</v>
      </c>
      <c r="AC27" s="10">
        <v>7</v>
      </c>
      <c r="AD27" s="10"/>
      <c r="AE27" s="30">
        <f t="shared" si="2"/>
        <v>100</v>
      </c>
      <c r="AF27" s="10">
        <v>7</v>
      </c>
      <c r="AG27" s="10"/>
      <c r="AH27" s="10">
        <v>4</v>
      </c>
      <c r="AI27" s="10"/>
      <c r="AJ27" s="30">
        <f t="shared" si="3"/>
        <v>57.142857142857139</v>
      </c>
      <c r="AK27" s="10">
        <v>10</v>
      </c>
      <c r="AL27" s="10"/>
      <c r="AM27" s="27" t="s">
        <v>39</v>
      </c>
      <c r="AN27" s="68" t="s">
        <v>93</v>
      </c>
    </row>
    <row r="28" spans="1:40">
      <c r="A28" s="1" t="s">
        <v>40</v>
      </c>
      <c r="B28" s="1">
        <v>2</v>
      </c>
      <c r="C28" s="1"/>
      <c r="D28" s="1">
        <v>1</v>
      </c>
      <c r="E28" s="1"/>
      <c r="F28" s="1">
        <v>3</v>
      </c>
      <c r="G28" s="1"/>
      <c r="H28" s="1">
        <v>2</v>
      </c>
      <c r="I28" s="1">
        <v>2</v>
      </c>
      <c r="J28" s="9"/>
      <c r="K28" s="30">
        <f>((I28+J28)/H28)*100</f>
        <v>100</v>
      </c>
      <c r="L28" s="27"/>
      <c r="M28" s="23">
        <v>2</v>
      </c>
      <c r="N28" s="5"/>
      <c r="O28" s="47"/>
      <c r="P28" s="27">
        <v>2</v>
      </c>
      <c r="Q28" s="5">
        <v>2</v>
      </c>
      <c r="R28" s="5"/>
      <c r="S28" s="30">
        <f>((Q28+R28)/P28)*100</f>
        <v>100</v>
      </c>
      <c r="T28" s="5">
        <v>2</v>
      </c>
      <c r="U28" s="23">
        <v>2</v>
      </c>
      <c r="V28" s="5"/>
      <c r="W28" s="30">
        <f t="shared" si="0"/>
        <v>100</v>
      </c>
      <c r="X28" s="5">
        <v>2</v>
      </c>
      <c r="Y28" s="27">
        <v>2</v>
      </c>
      <c r="Z28" s="45"/>
      <c r="AA28" s="30">
        <f t="shared" si="1"/>
        <v>100</v>
      </c>
      <c r="AB28" s="27">
        <v>2</v>
      </c>
      <c r="AC28" s="27">
        <v>2</v>
      </c>
      <c r="AD28" s="27"/>
      <c r="AE28" s="30">
        <f t="shared" si="2"/>
        <v>100</v>
      </c>
      <c r="AF28" s="27">
        <v>2</v>
      </c>
      <c r="AG28" s="27"/>
      <c r="AH28" s="27">
        <v>2</v>
      </c>
      <c r="AI28" s="27"/>
      <c r="AJ28" s="30">
        <f t="shared" si="3"/>
        <v>100</v>
      </c>
      <c r="AK28" s="27"/>
      <c r="AL28" s="27"/>
      <c r="AM28" s="27" t="s">
        <v>40</v>
      </c>
      <c r="AN28" s="61"/>
    </row>
    <row r="29" spans="1:40">
      <c r="A29" s="1" t="s">
        <v>41</v>
      </c>
      <c r="B29" s="1">
        <v>0</v>
      </c>
      <c r="C29" s="1"/>
      <c r="D29" s="1">
        <v>0</v>
      </c>
      <c r="E29" s="1"/>
      <c r="F29" s="1">
        <v>2</v>
      </c>
      <c r="G29" s="1"/>
      <c r="H29" s="1"/>
      <c r="I29" s="1"/>
      <c r="J29" s="9"/>
      <c r="K29" s="30"/>
      <c r="L29" s="27"/>
      <c r="M29" s="23"/>
      <c r="N29" s="5"/>
      <c r="O29" s="47"/>
      <c r="P29" s="27"/>
      <c r="Q29" s="5"/>
      <c r="R29" s="5"/>
      <c r="S29" s="30"/>
      <c r="T29" s="5">
        <v>4</v>
      </c>
      <c r="U29" s="23">
        <v>4</v>
      </c>
      <c r="V29" s="5"/>
      <c r="W29" s="30">
        <f t="shared" si="0"/>
        <v>100</v>
      </c>
      <c r="X29" s="5">
        <v>8</v>
      </c>
      <c r="Y29" s="27"/>
      <c r="Z29" s="45"/>
      <c r="AA29" s="30">
        <f t="shared" si="1"/>
        <v>0</v>
      </c>
      <c r="AB29" s="27">
        <v>3</v>
      </c>
      <c r="AC29" s="27"/>
      <c r="AD29" s="27"/>
      <c r="AE29" s="30">
        <f t="shared" si="2"/>
        <v>0</v>
      </c>
      <c r="AF29" s="27"/>
      <c r="AG29" s="27">
        <v>3</v>
      </c>
      <c r="AH29" s="27"/>
      <c r="AI29" s="27">
        <v>1</v>
      </c>
      <c r="AJ29" s="30">
        <f t="shared" si="3"/>
        <v>33.333333333333329</v>
      </c>
      <c r="AK29" s="27">
        <v>3</v>
      </c>
      <c r="AL29" s="27">
        <v>3</v>
      </c>
      <c r="AM29" s="27" t="s">
        <v>41</v>
      </c>
      <c r="AN29" s="68" t="s">
        <v>88</v>
      </c>
    </row>
    <row r="30" spans="1:40">
      <c r="A30" s="1" t="s">
        <v>61</v>
      </c>
      <c r="B30" s="1"/>
      <c r="C30" s="1"/>
      <c r="D30" s="1"/>
      <c r="E30" s="1"/>
      <c r="F30" s="1"/>
      <c r="G30" s="1"/>
      <c r="H30" s="1"/>
      <c r="I30" s="1"/>
      <c r="J30" s="9"/>
      <c r="K30" s="30"/>
      <c r="L30" s="27"/>
      <c r="M30" s="23"/>
      <c r="N30" s="5"/>
      <c r="O30" s="47"/>
      <c r="P30" s="27"/>
      <c r="Q30" s="5">
        <v>2</v>
      </c>
      <c r="R30" s="5"/>
      <c r="S30" s="30"/>
      <c r="T30" s="5">
        <v>3</v>
      </c>
      <c r="U30" s="23"/>
      <c r="V30" s="5"/>
      <c r="W30" s="30">
        <f t="shared" si="0"/>
        <v>0</v>
      </c>
      <c r="X30" s="5">
        <v>2</v>
      </c>
      <c r="Y30" s="27"/>
      <c r="Z30" s="45"/>
      <c r="AA30" s="30">
        <f t="shared" si="1"/>
        <v>0</v>
      </c>
      <c r="AB30" s="27">
        <v>2</v>
      </c>
      <c r="AC30" s="27">
        <v>1</v>
      </c>
      <c r="AD30" s="27"/>
      <c r="AE30" s="30">
        <f t="shared" si="2"/>
        <v>50</v>
      </c>
      <c r="AF30" s="27"/>
      <c r="AG30" s="27">
        <v>1</v>
      </c>
      <c r="AH30" s="27"/>
      <c r="AI30" s="27"/>
      <c r="AJ30" s="30">
        <f t="shared" si="3"/>
        <v>0</v>
      </c>
      <c r="AK30" s="27"/>
      <c r="AL30" s="27"/>
      <c r="AM30" s="10" t="s">
        <v>61</v>
      </c>
      <c r="AN30" s="68" t="s">
        <v>94</v>
      </c>
    </row>
    <row r="31" spans="1:40">
      <c r="A31" s="1" t="s">
        <v>42</v>
      </c>
      <c r="B31" s="1">
        <v>2</v>
      </c>
      <c r="C31" s="1"/>
      <c r="D31" s="1">
        <v>0</v>
      </c>
      <c r="E31" s="1"/>
      <c r="F31" s="1"/>
      <c r="G31" s="1"/>
      <c r="H31" s="1"/>
      <c r="I31" s="1"/>
      <c r="J31" s="9"/>
      <c r="K31" s="30"/>
      <c r="L31" s="27"/>
      <c r="M31" s="23"/>
      <c r="N31" s="5"/>
      <c r="O31" s="47"/>
      <c r="P31" s="27"/>
      <c r="Q31" s="5">
        <v>2</v>
      </c>
      <c r="R31" s="5"/>
      <c r="S31" s="30"/>
      <c r="T31" s="5"/>
      <c r="U31" s="23"/>
      <c r="V31" s="5"/>
      <c r="W31" s="30"/>
      <c r="X31" s="5"/>
      <c r="Y31" s="27"/>
      <c r="Z31" s="45"/>
      <c r="AA31" s="30"/>
      <c r="AB31" s="27"/>
      <c r="AC31" s="27"/>
      <c r="AD31" s="27"/>
      <c r="AE31" s="30"/>
      <c r="AF31" s="27"/>
      <c r="AG31" s="27"/>
      <c r="AH31" s="27"/>
      <c r="AI31" s="27"/>
      <c r="AJ31" s="30"/>
      <c r="AK31" s="27"/>
      <c r="AL31" s="27"/>
      <c r="AM31" s="27" t="s">
        <v>42</v>
      </c>
      <c r="AN31" s="61"/>
    </row>
    <row r="32" spans="1:40">
      <c r="A32" s="1" t="s">
        <v>77</v>
      </c>
      <c r="B32" s="1"/>
      <c r="C32" s="1"/>
      <c r="D32" s="1"/>
      <c r="E32" s="1"/>
      <c r="F32" s="1"/>
      <c r="G32" s="1"/>
      <c r="H32" s="1"/>
      <c r="I32" s="1"/>
      <c r="J32" s="9"/>
      <c r="K32" s="30"/>
      <c r="L32" s="28"/>
      <c r="M32" s="38"/>
      <c r="N32" s="5"/>
      <c r="O32" s="47"/>
      <c r="P32" s="28"/>
      <c r="Q32" s="8"/>
      <c r="R32" s="8"/>
      <c r="S32" s="30"/>
      <c r="T32" s="8"/>
      <c r="U32" s="38">
        <v>1</v>
      </c>
      <c r="V32" s="5"/>
      <c r="W32" s="30"/>
      <c r="X32" s="5"/>
      <c r="Y32" s="27"/>
      <c r="Z32" s="45"/>
      <c r="AA32" s="30"/>
      <c r="AB32" s="27"/>
      <c r="AC32" s="27"/>
      <c r="AD32" s="27"/>
      <c r="AE32" s="30"/>
      <c r="AF32" s="27"/>
      <c r="AG32" s="27"/>
      <c r="AH32" s="27"/>
      <c r="AI32" s="27"/>
      <c r="AJ32" s="30"/>
      <c r="AK32" s="27"/>
      <c r="AL32" s="27"/>
      <c r="AM32" s="10" t="s">
        <v>69</v>
      </c>
      <c r="AN32" s="61"/>
    </row>
    <row r="33" spans="1:40">
      <c r="A33" s="1" t="s">
        <v>43</v>
      </c>
      <c r="B33" s="1">
        <v>0</v>
      </c>
      <c r="C33" s="1"/>
      <c r="D33" s="1">
        <v>0</v>
      </c>
      <c r="E33" s="1"/>
      <c r="F33" s="1"/>
      <c r="G33" s="1"/>
      <c r="H33" s="1"/>
      <c r="I33" s="1"/>
      <c r="J33" s="9"/>
      <c r="K33" s="30"/>
      <c r="L33" s="27"/>
      <c r="M33" s="23"/>
      <c r="N33" s="5"/>
      <c r="O33" s="47"/>
      <c r="P33" s="27"/>
      <c r="Q33" s="5">
        <v>2</v>
      </c>
      <c r="R33" s="5"/>
      <c r="S33" s="30"/>
      <c r="T33" s="5"/>
      <c r="U33" s="23"/>
      <c r="V33" s="5"/>
      <c r="W33" s="30"/>
      <c r="X33" s="5">
        <v>2</v>
      </c>
      <c r="Y33" s="27"/>
      <c r="Z33" s="45"/>
      <c r="AA33" s="30">
        <f t="shared" si="1"/>
        <v>0</v>
      </c>
      <c r="AB33" s="27"/>
      <c r="AC33" s="27"/>
      <c r="AD33" s="27"/>
      <c r="AE33" s="30"/>
      <c r="AF33" s="27">
        <v>10</v>
      </c>
      <c r="AG33" s="27">
        <v>3</v>
      </c>
      <c r="AH33" s="72">
        <v>0</v>
      </c>
      <c r="AI33" s="72">
        <v>2</v>
      </c>
      <c r="AJ33" s="76">
        <v>0</v>
      </c>
      <c r="AK33" s="72">
        <v>6</v>
      </c>
      <c r="AL33" s="72">
        <v>0</v>
      </c>
      <c r="AM33" s="27" t="s">
        <v>43</v>
      </c>
      <c r="AN33" s="61"/>
    </row>
    <row r="34" spans="1:40">
      <c r="A34" s="1" t="s">
        <v>44</v>
      </c>
      <c r="B34" s="1">
        <v>2</v>
      </c>
      <c r="C34" s="1"/>
      <c r="D34" s="1">
        <v>4</v>
      </c>
      <c r="E34" s="1"/>
      <c r="F34" s="1">
        <v>1</v>
      </c>
      <c r="G34" s="1"/>
      <c r="H34" s="1"/>
      <c r="I34" s="1"/>
      <c r="J34" s="9"/>
      <c r="K34" s="30"/>
      <c r="L34" s="27">
        <v>20</v>
      </c>
      <c r="M34" s="23"/>
      <c r="N34" s="5"/>
      <c r="O34" s="47">
        <f>((M34+N34)/L34)*100</f>
        <v>0</v>
      </c>
      <c r="P34" s="27">
        <v>20</v>
      </c>
      <c r="Q34" s="5"/>
      <c r="R34" s="5"/>
      <c r="S34" s="30">
        <f>((Q34+R34)/P34)*100</f>
        <v>0</v>
      </c>
      <c r="T34" s="5">
        <v>12</v>
      </c>
      <c r="U34" s="5">
        <v>10</v>
      </c>
      <c r="V34" s="5"/>
      <c r="W34" s="30">
        <f t="shared" si="0"/>
        <v>83.333333333333343</v>
      </c>
      <c r="X34" s="5">
        <v>5</v>
      </c>
      <c r="Y34" s="5">
        <v>17</v>
      </c>
      <c r="Z34" s="23"/>
      <c r="AA34" s="30">
        <f t="shared" si="1"/>
        <v>340</v>
      </c>
      <c r="AB34" s="27">
        <v>13</v>
      </c>
      <c r="AC34" s="27">
        <v>6</v>
      </c>
      <c r="AD34" s="27"/>
      <c r="AE34" s="30">
        <f t="shared" si="2"/>
        <v>46.153846153846153</v>
      </c>
      <c r="AF34" s="27">
        <v>3</v>
      </c>
      <c r="AG34" s="27">
        <v>3</v>
      </c>
      <c r="AH34" s="27">
        <v>1</v>
      </c>
      <c r="AI34" s="27"/>
      <c r="AJ34" s="30">
        <f t="shared" si="3"/>
        <v>16.666666666666664</v>
      </c>
      <c r="AK34" s="27">
        <v>2</v>
      </c>
      <c r="AL34" s="27">
        <v>3</v>
      </c>
      <c r="AM34" s="5" t="s">
        <v>44</v>
      </c>
      <c r="AN34" s="68" t="s">
        <v>88</v>
      </c>
    </row>
    <row r="35" spans="1:40">
      <c r="A35" s="1" t="s">
        <v>75</v>
      </c>
      <c r="B35" s="1"/>
      <c r="C35" s="1"/>
      <c r="D35" s="1"/>
      <c r="E35" s="1"/>
      <c r="F35" s="1"/>
      <c r="G35" s="1"/>
      <c r="H35" s="1"/>
      <c r="I35" s="1"/>
      <c r="J35" s="9"/>
      <c r="K35" s="30"/>
      <c r="L35" s="28"/>
      <c r="M35" s="38"/>
      <c r="N35" s="5"/>
      <c r="O35" s="47"/>
      <c r="P35" s="28"/>
      <c r="Q35" s="8"/>
      <c r="R35" s="8"/>
      <c r="S35" s="30"/>
      <c r="T35" s="8"/>
      <c r="U35" s="8"/>
      <c r="V35" s="8"/>
      <c r="W35" s="30"/>
      <c r="X35" s="8"/>
      <c r="Y35" s="8"/>
      <c r="Z35" s="38"/>
      <c r="AA35" s="30"/>
      <c r="AB35" s="28"/>
      <c r="AC35" s="28">
        <v>1</v>
      </c>
      <c r="AD35" s="28"/>
      <c r="AE35" s="30"/>
      <c r="AF35" s="28"/>
      <c r="AG35" s="28"/>
      <c r="AH35" s="28"/>
      <c r="AI35" s="28"/>
      <c r="AJ35" s="30"/>
      <c r="AK35" s="28"/>
      <c r="AL35" s="28"/>
      <c r="AM35" s="1" t="s">
        <v>75</v>
      </c>
      <c r="AN35" s="61"/>
    </row>
    <row r="36" spans="1:40">
      <c r="A36" s="1"/>
      <c r="B36" s="1"/>
      <c r="C36" s="1"/>
      <c r="D36" s="1"/>
      <c r="E36" s="1"/>
      <c r="F36" s="1"/>
      <c r="G36" s="1"/>
      <c r="H36" s="1"/>
      <c r="I36" s="1"/>
      <c r="J36" s="9"/>
      <c r="K36" s="30"/>
      <c r="L36" s="28"/>
      <c r="M36" s="38"/>
      <c r="N36" s="5"/>
      <c r="O36" s="47"/>
      <c r="P36" s="28"/>
      <c r="Q36" s="8"/>
      <c r="R36" s="8"/>
      <c r="S36" s="30"/>
      <c r="T36" s="8"/>
      <c r="U36" s="8"/>
      <c r="V36" s="8"/>
      <c r="W36" s="30"/>
      <c r="X36" s="8"/>
      <c r="Y36" s="8"/>
      <c r="Z36" s="38"/>
      <c r="AA36" s="30"/>
      <c r="AB36" s="28"/>
      <c r="AC36" s="28"/>
      <c r="AD36" s="28"/>
      <c r="AE36" s="30"/>
      <c r="AF36" s="28"/>
      <c r="AG36" s="28"/>
      <c r="AH36" s="28">
        <v>4</v>
      </c>
      <c r="AI36" s="28"/>
      <c r="AJ36" s="30"/>
      <c r="AK36" s="28"/>
      <c r="AL36" s="28"/>
      <c r="AM36" s="73" t="s">
        <v>87</v>
      </c>
      <c r="AN36" s="61"/>
    </row>
    <row r="37" spans="1:40">
      <c r="A37" s="1" t="s">
        <v>45</v>
      </c>
      <c r="B37" s="1">
        <v>45</v>
      </c>
      <c r="C37" s="1"/>
      <c r="D37" s="1">
        <v>28</v>
      </c>
      <c r="E37" s="1"/>
      <c r="F37" s="1">
        <v>24</v>
      </c>
      <c r="G37" s="1"/>
      <c r="H37" s="1">
        <v>45</v>
      </c>
      <c r="I37" s="1">
        <v>31</v>
      </c>
      <c r="J37" s="9">
        <v>2</v>
      </c>
      <c r="K37" s="30">
        <f>((I37+J37)/H37)*100</f>
        <v>73.333333333333329</v>
      </c>
      <c r="L37" s="28">
        <v>35</v>
      </c>
      <c r="M37" s="38">
        <v>29</v>
      </c>
      <c r="N37" s="5"/>
      <c r="O37" s="47">
        <f>((M37+N37)/L37)*100</f>
        <v>82.857142857142861</v>
      </c>
      <c r="P37" s="28">
        <v>35</v>
      </c>
      <c r="Q37" s="8">
        <v>20</v>
      </c>
      <c r="R37" s="8"/>
      <c r="S37" s="30">
        <f>((Q37+R37)/P37)*100</f>
        <v>57.142857142857139</v>
      </c>
      <c r="T37" s="8">
        <v>40</v>
      </c>
      <c r="U37" s="8">
        <v>25</v>
      </c>
      <c r="V37" s="8"/>
      <c r="W37" s="30">
        <f t="shared" si="0"/>
        <v>62.5</v>
      </c>
      <c r="X37" s="8">
        <v>40</v>
      </c>
      <c r="Y37" s="8">
        <v>39</v>
      </c>
      <c r="Z37" s="38"/>
      <c r="AA37" s="30">
        <f t="shared" si="1"/>
        <v>97.5</v>
      </c>
      <c r="AB37" s="28">
        <v>36</v>
      </c>
      <c r="AC37" s="28">
        <v>38</v>
      </c>
      <c r="AD37" s="28"/>
      <c r="AE37" s="30">
        <f t="shared" si="2"/>
        <v>105.55555555555556</v>
      </c>
      <c r="AF37" s="28">
        <v>38</v>
      </c>
      <c r="AG37" s="28"/>
      <c r="AH37" s="28">
        <v>26</v>
      </c>
      <c r="AI37" s="28"/>
      <c r="AJ37" s="30">
        <f t="shared" si="3"/>
        <v>68.421052631578945</v>
      </c>
      <c r="AK37" s="28">
        <v>38</v>
      </c>
      <c r="AL37" s="28">
        <v>17</v>
      </c>
      <c r="AM37" s="5" t="s">
        <v>45</v>
      </c>
      <c r="AN37" s="68" t="s">
        <v>89</v>
      </c>
    </row>
    <row r="38" spans="1:40">
      <c r="A38" s="1" t="s">
        <v>46</v>
      </c>
      <c r="B38" s="1"/>
      <c r="C38" s="1"/>
      <c r="D38" s="1"/>
      <c r="E38" s="1"/>
      <c r="F38" s="1"/>
      <c r="G38" s="1"/>
      <c r="H38" s="1"/>
      <c r="I38" s="1"/>
      <c r="J38" s="9"/>
      <c r="K38" s="31"/>
      <c r="L38" s="28"/>
      <c r="M38" s="38"/>
      <c r="N38" s="5">
        <v>10</v>
      </c>
      <c r="O38" s="47"/>
      <c r="P38" s="28"/>
      <c r="Q38" s="8"/>
      <c r="R38" s="8"/>
      <c r="S38" s="30"/>
      <c r="T38" s="8"/>
      <c r="U38" s="8"/>
      <c r="V38" s="8"/>
      <c r="W38" s="30"/>
      <c r="X38" s="8"/>
      <c r="Y38" s="8"/>
      <c r="Z38" s="38"/>
      <c r="AA38" s="30"/>
      <c r="AB38" s="28"/>
      <c r="AC38" s="28"/>
      <c r="AD38" s="28"/>
      <c r="AE38" s="30"/>
      <c r="AF38" s="28"/>
      <c r="AG38" s="28"/>
      <c r="AH38" s="28"/>
      <c r="AI38" s="28"/>
      <c r="AJ38" s="30"/>
      <c r="AK38" s="28"/>
      <c r="AL38" s="28"/>
      <c r="AM38" s="5" t="s">
        <v>46</v>
      </c>
      <c r="AN38" s="61"/>
    </row>
    <row r="39" spans="1:40" ht="12.6" thickBot="1">
      <c r="A39" s="1" t="s">
        <v>47</v>
      </c>
      <c r="B39" s="1">
        <v>396</v>
      </c>
      <c r="C39" s="1">
        <v>38</v>
      </c>
      <c r="D39" s="1">
        <v>455</v>
      </c>
      <c r="E39" s="1">
        <v>38</v>
      </c>
      <c r="F39" s="1">
        <v>475</v>
      </c>
      <c r="G39" s="1">
        <v>21</v>
      </c>
      <c r="H39" s="1">
        <v>410</v>
      </c>
      <c r="I39" s="1">
        <v>381</v>
      </c>
      <c r="J39" s="9">
        <v>29</v>
      </c>
      <c r="K39" s="32">
        <f>((I39+J39)/H39)*100</f>
        <v>100</v>
      </c>
      <c r="L39" s="35">
        <v>360</v>
      </c>
      <c r="M39" s="36">
        <v>326</v>
      </c>
      <c r="N39" s="34">
        <v>42</v>
      </c>
      <c r="O39" s="20">
        <f>((M39+N39)/L39)*100</f>
        <v>102.22222222222221</v>
      </c>
      <c r="P39" s="34">
        <v>360</v>
      </c>
      <c r="Q39" s="34">
        <v>148</v>
      </c>
      <c r="R39" s="34">
        <v>61</v>
      </c>
      <c r="S39" s="42">
        <f>((Q39+R39)/P39)*100</f>
        <v>58.055555555555557</v>
      </c>
      <c r="T39" s="34">
        <v>500</v>
      </c>
      <c r="U39" s="8">
        <v>333</v>
      </c>
      <c r="V39" s="8">
        <v>28</v>
      </c>
      <c r="W39" s="30">
        <f t="shared" si="0"/>
        <v>72.2</v>
      </c>
      <c r="X39" s="8">
        <v>450</v>
      </c>
      <c r="Y39" s="8">
        <v>311</v>
      </c>
      <c r="Z39" s="38">
        <v>42</v>
      </c>
      <c r="AA39" s="42">
        <f t="shared" si="1"/>
        <v>78.444444444444457</v>
      </c>
      <c r="AB39" s="28">
        <v>360</v>
      </c>
      <c r="AC39" s="28">
        <v>328</v>
      </c>
      <c r="AD39" s="28">
        <v>104</v>
      </c>
      <c r="AE39" s="30">
        <f t="shared" si="2"/>
        <v>120</v>
      </c>
      <c r="AF39" s="28">
        <v>320</v>
      </c>
      <c r="AG39" s="28"/>
      <c r="AH39" s="28">
        <v>316</v>
      </c>
      <c r="AI39" s="28">
        <v>83</v>
      </c>
      <c r="AJ39" s="31">
        <f t="shared" si="3"/>
        <v>124.6875</v>
      </c>
      <c r="AK39" s="28"/>
      <c r="AL39" s="28"/>
      <c r="AM39" s="5" t="s">
        <v>47</v>
      </c>
      <c r="AN39" s="65"/>
    </row>
    <row r="40" spans="1:40">
      <c r="A40" s="11" t="s">
        <v>48</v>
      </c>
      <c r="B40" s="12">
        <f>SUM(B3:B39)</f>
        <v>803</v>
      </c>
      <c r="C40" s="12">
        <f>SUM(C3:C39)</f>
        <v>56</v>
      </c>
      <c r="D40" s="12">
        <f>SUM(D4:D39)</f>
        <v>854</v>
      </c>
      <c r="E40" s="12">
        <f>SUM(E3:E39)</f>
        <v>71</v>
      </c>
      <c r="F40" s="12">
        <f>SUM(F2:F39)</f>
        <v>847</v>
      </c>
      <c r="G40" s="12">
        <f>SUM(G2:G39)</f>
        <v>44</v>
      </c>
      <c r="H40" s="12"/>
      <c r="I40" s="12">
        <f>SUM(I2:I39)</f>
        <v>687</v>
      </c>
      <c r="J40" s="49">
        <f>SUM(J2:J39)</f>
        <v>59</v>
      </c>
      <c r="L40" s="12"/>
      <c r="M40" s="13">
        <f>SUM(M2:M39)</f>
        <v>751</v>
      </c>
      <c r="N40" s="33">
        <f>SUM(N2:N39)</f>
        <v>82</v>
      </c>
      <c r="O40" s="43"/>
      <c r="P40" s="12"/>
      <c r="Q40" s="24">
        <f>SUM(Q2:Q39)</f>
        <v>418</v>
      </c>
      <c r="R40" s="40">
        <f>SUM(R2:R39)</f>
        <v>79</v>
      </c>
      <c r="S40" s="41"/>
      <c r="T40">
        <f>SUM(T2:T39)</f>
        <v>1122</v>
      </c>
      <c r="U40" s="12">
        <f>SUM(U2:U39)</f>
        <v>699</v>
      </c>
      <c r="V40" s="12">
        <f>SUM(V2:V39)</f>
        <v>72</v>
      </c>
      <c r="W40" s="43"/>
      <c r="X40" s="12">
        <f>SUM(X2:X39)</f>
        <v>1049</v>
      </c>
      <c r="Y40" s="49">
        <f>SUM(Y2:Y39)</f>
        <v>801</v>
      </c>
      <c r="Z40" s="49">
        <f>SUM(Z2:Z39)</f>
        <v>82</v>
      </c>
      <c r="AA40" s="64"/>
      <c r="AB40" s="49">
        <f>SUM(AB2:AB39)</f>
        <v>881</v>
      </c>
      <c r="AC40" s="49">
        <f>SUM(AC2:AC39)</f>
        <v>743</v>
      </c>
      <c r="AD40" s="49">
        <f>SUM(AD2:AD39)</f>
        <v>150</v>
      </c>
      <c r="AE40" s="43"/>
      <c r="AF40" s="49">
        <f>SUM(AF2:AF39)</f>
        <v>769</v>
      </c>
      <c r="AG40" s="49">
        <f>SUM(AG2:AG39)</f>
        <v>96</v>
      </c>
      <c r="AH40" s="49">
        <f>SUM(AH2:AH39)</f>
        <v>651</v>
      </c>
      <c r="AI40" s="49">
        <f>SUM(AI2:AI39)</f>
        <v>148</v>
      </c>
      <c r="AJ40" s="75">
        <f t="shared" si="3"/>
        <v>92.369942196531795</v>
      </c>
      <c r="AK40" s="49">
        <f>SUM(AK2:AK39)</f>
        <v>323</v>
      </c>
      <c r="AL40" s="49">
        <f>SUM(AL2:AL39)</f>
        <v>138</v>
      </c>
      <c r="AM40" s="11"/>
      <c r="AN40" s="61"/>
    </row>
    <row r="41" spans="1:40">
      <c r="A41" s="1" t="s">
        <v>49</v>
      </c>
      <c r="B41" s="1">
        <f>SUM(B40:C40)</f>
        <v>859</v>
      </c>
      <c r="C41" s="1"/>
      <c r="D41" s="1">
        <f>SUM(D40:E40)</f>
        <v>925</v>
      </c>
      <c r="E41" s="1"/>
      <c r="F41" s="1">
        <f>SUM(F40:G40)</f>
        <v>891</v>
      </c>
      <c r="G41" s="1"/>
      <c r="H41" s="1">
        <f>SUM(H3:H39)</f>
        <v>877</v>
      </c>
      <c r="I41" s="9">
        <f>SUM(I40:J40)</f>
        <v>746</v>
      </c>
      <c r="J41" s="50"/>
      <c r="K41" s="51">
        <f>SUM(I41+J40)/H41*100</f>
        <v>91.79019384264538</v>
      </c>
      <c r="L41" s="18">
        <f>SUM(L2:L39)</f>
        <v>819</v>
      </c>
      <c r="M41" s="13">
        <f>SUM(M40:N40)</f>
        <v>833</v>
      </c>
      <c r="N41" s="13"/>
      <c r="O41" s="19">
        <f>SUM(M41+N40)/L41*100</f>
        <v>111.72161172161172</v>
      </c>
      <c r="P41" s="13">
        <f>SUM(P2:P39)</f>
        <v>842</v>
      </c>
      <c r="Q41" s="13">
        <f>SUM(Q40:R40)</f>
        <v>497</v>
      </c>
      <c r="R41" s="1"/>
      <c r="S41" s="30">
        <f>((Q41)/P41)*100</f>
        <v>59.026128266033254</v>
      </c>
      <c r="T41" s="1"/>
      <c r="U41" s="1">
        <f>SUM(U40,V40)</f>
        <v>771</v>
      </c>
      <c r="V41" s="1"/>
      <c r="W41" s="60">
        <f>U40/T40*100</f>
        <v>62.299465240641716</v>
      </c>
      <c r="X41" s="1"/>
      <c r="Y41" s="1">
        <f>SUM(Y40+Z40)</f>
        <v>883</v>
      </c>
      <c r="Z41" s="1"/>
      <c r="AA41" s="1">
        <v>84</v>
      </c>
      <c r="AB41" s="1"/>
      <c r="AC41" s="1">
        <f>SUM(AC40+AD40)</f>
        <v>893</v>
      </c>
      <c r="AD41" s="1"/>
      <c r="AE41" s="74">
        <f>(AC41/AB40)*100</f>
        <v>101.36208853575484</v>
      </c>
      <c r="AF41" s="1">
        <f>AF40+AG40</f>
        <v>865</v>
      </c>
      <c r="AG41" s="1"/>
      <c r="AH41" s="1">
        <f>AH40+AI40</f>
        <v>799</v>
      </c>
      <c r="AI41" s="1"/>
      <c r="AJ41" s="30"/>
      <c r="AK41" s="1"/>
      <c r="AL41" s="1"/>
      <c r="AM41" s="1"/>
      <c r="AN41" s="61"/>
    </row>
    <row r="42" spans="1:40" ht="52.9" customHeight="1">
      <c r="A42" s="1"/>
      <c r="B42" s="2" t="s">
        <v>2</v>
      </c>
      <c r="C42" s="2" t="s">
        <v>3</v>
      </c>
      <c r="D42" s="2" t="s">
        <v>4</v>
      </c>
      <c r="E42" s="2" t="s">
        <v>5</v>
      </c>
      <c r="F42" s="2" t="s">
        <v>6</v>
      </c>
      <c r="G42" s="2" t="s">
        <v>7</v>
      </c>
      <c r="H42" s="2" t="s">
        <v>8</v>
      </c>
      <c r="I42" s="2" t="s">
        <v>9</v>
      </c>
      <c r="J42" s="22" t="s">
        <v>10</v>
      </c>
      <c r="K42" s="2" t="s">
        <v>55</v>
      </c>
      <c r="L42" s="25" t="s">
        <v>11</v>
      </c>
      <c r="M42" s="2" t="s">
        <v>12</v>
      </c>
      <c r="N42" s="2" t="s">
        <v>13</v>
      </c>
      <c r="O42" s="2" t="s">
        <v>55</v>
      </c>
      <c r="P42" s="2" t="s">
        <v>14</v>
      </c>
      <c r="Q42" s="2" t="s">
        <v>56</v>
      </c>
      <c r="R42" s="2" t="s">
        <v>57</v>
      </c>
      <c r="S42" s="15" t="s">
        <v>55</v>
      </c>
      <c r="T42" s="2" t="s">
        <v>15</v>
      </c>
      <c r="U42" s="2" t="s">
        <v>65</v>
      </c>
      <c r="V42" s="2" t="s">
        <v>66</v>
      </c>
      <c r="W42" s="15" t="s">
        <v>55</v>
      </c>
      <c r="X42" s="2" t="s">
        <v>67</v>
      </c>
      <c r="Y42" s="2" t="s">
        <v>0</v>
      </c>
      <c r="Z42" s="2" t="s">
        <v>1</v>
      </c>
      <c r="AA42" s="15" t="s">
        <v>55</v>
      </c>
      <c r="AB42" s="2" t="s">
        <v>70</v>
      </c>
      <c r="AC42" s="25" t="s">
        <v>74</v>
      </c>
      <c r="AD42" s="25" t="s">
        <v>71</v>
      </c>
      <c r="AE42" s="70" t="s">
        <v>72</v>
      </c>
      <c r="AF42" s="25" t="s">
        <v>73</v>
      </c>
      <c r="AG42" s="25" t="s">
        <v>80</v>
      </c>
      <c r="AH42" s="25" t="s">
        <v>86</v>
      </c>
      <c r="AI42" s="25" t="s">
        <v>81</v>
      </c>
      <c r="AJ42" s="70" t="s">
        <v>72</v>
      </c>
      <c r="AK42" s="25" t="s">
        <v>82</v>
      </c>
      <c r="AL42" s="25" t="s">
        <v>83</v>
      </c>
      <c r="AM42" s="1"/>
      <c r="AN42" s="2"/>
    </row>
    <row r="43" spans="1:40" ht="15.3">
      <c r="A43" s="14" t="s">
        <v>50</v>
      </c>
      <c r="D43" t="s">
        <v>53</v>
      </c>
      <c r="G43" t="s">
        <v>52</v>
      </c>
      <c r="J43" s="21"/>
      <c r="K43" s="21"/>
      <c r="AM43" s="14"/>
    </row>
    <row r="44" spans="1:40" ht="15.3">
      <c r="A44" t="s">
        <v>51</v>
      </c>
      <c r="D44" s="14" t="s">
        <v>54</v>
      </c>
      <c r="J44" s="21"/>
      <c r="K44" s="21"/>
    </row>
    <row r="45" spans="1:40">
      <c r="J45" s="21"/>
      <c r="K45" s="21"/>
    </row>
    <row r="46" spans="1:40">
      <c r="J46" s="21"/>
      <c r="K46" s="21"/>
    </row>
    <row r="47" spans="1:40" ht="15.3">
      <c r="J47" s="21"/>
      <c r="K47" s="21"/>
      <c r="AM47" s="14"/>
    </row>
    <row r="48" spans="1:40">
      <c r="J48" s="21"/>
      <c r="K48" s="21"/>
    </row>
    <row r="49" spans="10:11">
      <c r="J49" s="21"/>
      <c r="K49" s="21"/>
    </row>
    <row r="50" spans="10:11">
      <c r="J50" s="21"/>
      <c r="K50" s="21"/>
    </row>
    <row r="51" spans="10:11">
      <c r="J51" s="21"/>
      <c r="K51" s="21"/>
    </row>
    <row r="52" spans="10:11">
      <c r="J52" s="21"/>
      <c r="K52" s="21"/>
    </row>
    <row r="53" spans="10:11">
      <c r="J53" s="21"/>
      <c r="K53" s="21"/>
    </row>
    <row r="54" spans="10:11">
      <c r="J54" s="21"/>
      <c r="K54" s="21"/>
    </row>
    <row r="55" spans="10:11">
      <c r="J55" s="21"/>
      <c r="K55" s="21"/>
    </row>
    <row r="56" spans="10:11">
      <c r="J56" s="21"/>
      <c r="K56" s="21"/>
    </row>
    <row r="57" spans="10:11">
      <c r="J57" s="21"/>
      <c r="K57" s="21"/>
    </row>
    <row r="58" spans="10:11">
      <c r="J58" s="21"/>
      <c r="K58" s="21"/>
    </row>
    <row r="59" spans="10:11">
      <c r="J59" s="21"/>
      <c r="K59" s="21"/>
    </row>
    <row r="60" spans="10:11">
      <c r="J60" s="21"/>
      <c r="K60" s="21"/>
    </row>
    <row r="61" spans="10:11">
      <c r="J61" s="21"/>
      <c r="K61" s="21"/>
    </row>
    <row r="62" spans="10:11">
      <c r="J62" s="21"/>
      <c r="K62" s="21"/>
    </row>
    <row r="63" spans="10:11">
      <c r="J63" s="21"/>
      <c r="K63" s="21"/>
    </row>
    <row r="64" spans="10:11">
      <c r="J64" s="21"/>
      <c r="K64" s="21"/>
    </row>
    <row r="65" spans="10:11">
      <c r="J65" s="21"/>
      <c r="K65" s="21"/>
    </row>
    <row r="66" spans="10:11">
      <c r="J66" s="21"/>
      <c r="K66" s="21"/>
    </row>
    <row r="67" spans="10:11">
      <c r="J67" s="21"/>
      <c r="K67" s="21"/>
    </row>
    <row r="68" spans="10:11">
      <c r="J68" s="21"/>
      <c r="K68" s="21"/>
    </row>
    <row r="69" spans="10:11">
      <c r="J69" s="21"/>
      <c r="K69" s="21"/>
    </row>
    <row r="70" spans="10:11">
      <c r="J70" s="21"/>
      <c r="K70" s="21"/>
    </row>
    <row r="71" spans="10:11">
      <c r="J71" s="21"/>
      <c r="K71" s="21"/>
    </row>
    <row r="72" spans="10:11">
      <c r="J72" s="21"/>
      <c r="K72" s="21"/>
    </row>
    <row r="73" spans="10:11">
      <c r="J73" s="21"/>
      <c r="K73" s="21"/>
    </row>
    <row r="74" spans="10:11">
      <c r="J74" s="21"/>
      <c r="K74" s="21"/>
    </row>
    <row r="75" spans="10:11">
      <c r="J75" s="21"/>
      <c r="K75" s="21"/>
    </row>
    <row r="76" spans="10:11">
      <c r="J76" s="21"/>
      <c r="K76" s="21"/>
    </row>
    <row r="77" spans="10:11">
      <c r="J77" s="21"/>
      <c r="K77" s="21"/>
    </row>
    <row r="78" spans="10:11">
      <c r="J78" s="21"/>
      <c r="K78" s="21"/>
    </row>
    <row r="79" spans="10:11">
      <c r="J79" s="21"/>
      <c r="K79" s="21"/>
    </row>
    <row r="80" spans="10:11">
      <c r="J80" s="21"/>
      <c r="K80" s="21"/>
    </row>
    <row r="81" spans="10:11">
      <c r="J81" s="21"/>
      <c r="K81" s="21"/>
    </row>
    <row r="82" spans="10:11">
      <c r="J82" s="21"/>
      <c r="K82" s="21"/>
    </row>
    <row r="83" spans="10:11">
      <c r="J83" s="21"/>
      <c r="K83" s="21"/>
    </row>
    <row r="84" spans="10:11">
      <c r="J84" s="21"/>
      <c r="K84" s="21"/>
    </row>
    <row r="85" spans="10:11">
      <c r="J85" s="21"/>
      <c r="K85" s="21"/>
    </row>
    <row r="86" spans="10:11">
      <c r="J86" s="21"/>
      <c r="K86" s="21"/>
    </row>
    <row r="87" spans="10:11">
      <c r="J87" s="21"/>
      <c r="K87" s="21"/>
    </row>
    <row r="88" spans="10:11">
      <c r="J88" s="21"/>
      <c r="K88" s="21"/>
    </row>
    <row r="89" spans="10:11">
      <c r="J89" s="21"/>
      <c r="K89" s="21"/>
    </row>
    <row r="90" spans="10:11">
      <c r="J90" s="21"/>
      <c r="K90" s="21"/>
    </row>
    <row r="91" spans="10:11">
      <c r="J91" s="21"/>
      <c r="K91" s="21"/>
    </row>
    <row r="92" spans="10:11">
      <c r="J92" s="21"/>
      <c r="K92" s="21"/>
    </row>
    <row r="93" spans="10:11">
      <c r="J93" s="21"/>
      <c r="K93" s="21"/>
    </row>
    <row r="94" spans="10:11">
      <c r="J94" s="21"/>
      <c r="K94" s="21"/>
    </row>
    <row r="95" spans="10:11">
      <c r="J95" s="21"/>
      <c r="K95" s="21"/>
    </row>
    <row r="96" spans="10:11">
      <c r="J96" s="21"/>
      <c r="K96" s="21"/>
    </row>
    <row r="97" spans="10:11">
      <c r="J97" s="21"/>
      <c r="K97" s="21"/>
    </row>
    <row r="98" spans="10:11">
      <c r="J98" s="21"/>
      <c r="K98" s="21"/>
    </row>
    <row r="99" spans="10:11">
      <c r="J99" s="21"/>
      <c r="K99" s="21"/>
    </row>
    <row r="100" spans="10:11">
      <c r="J100" s="21"/>
      <c r="K100" s="21"/>
    </row>
    <row r="101" spans="10:11">
      <c r="J101" s="21"/>
      <c r="K101" s="21"/>
    </row>
    <row r="102" spans="10:11">
      <c r="J102" s="21"/>
      <c r="K102" s="21"/>
    </row>
    <row r="103" spans="10:11">
      <c r="J103" s="21"/>
      <c r="K103" s="21"/>
    </row>
    <row r="104" spans="10:11">
      <c r="J104" s="21"/>
      <c r="K104" s="21"/>
    </row>
    <row r="105" spans="10:11">
      <c r="J105" s="21"/>
      <c r="K105" s="21"/>
    </row>
    <row r="106" spans="10:11">
      <c r="J106" s="21"/>
      <c r="K106" s="21"/>
    </row>
    <row r="107" spans="10:11">
      <c r="J107" s="21"/>
      <c r="K107" s="21"/>
    </row>
    <row r="108" spans="10:11">
      <c r="J108" s="21"/>
      <c r="K108" s="21"/>
    </row>
    <row r="109" spans="10:11">
      <c r="J109" s="21"/>
      <c r="K109" s="21"/>
    </row>
    <row r="110" spans="10:11">
      <c r="J110" s="21"/>
      <c r="K110" s="21"/>
    </row>
    <row r="111" spans="10:11">
      <c r="J111" s="21"/>
      <c r="K111" s="21"/>
    </row>
    <row r="112" spans="10:11">
      <c r="J112" s="21"/>
      <c r="K112" s="21"/>
    </row>
    <row r="113" spans="10:11">
      <c r="J113" s="21"/>
      <c r="K113" s="21"/>
    </row>
    <row r="114" spans="10:11">
      <c r="J114" s="21"/>
      <c r="K114" s="21"/>
    </row>
    <row r="115" spans="10:11">
      <c r="J115" s="21"/>
      <c r="K115" s="21"/>
    </row>
    <row r="116" spans="10:11">
      <c r="J116" s="21"/>
      <c r="K116" s="21"/>
    </row>
    <row r="117" spans="10:11">
      <c r="J117" s="21"/>
      <c r="K117" s="21"/>
    </row>
    <row r="118" spans="10:11">
      <c r="J118" s="21"/>
      <c r="K118" s="21"/>
    </row>
    <row r="119" spans="10:11">
      <c r="J119" s="21"/>
      <c r="K119" s="21"/>
    </row>
    <row r="120" spans="10:11">
      <c r="J120" s="21"/>
      <c r="K120" s="21"/>
    </row>
    <row r="121" spans="10:11">
      <c r="J121" s="21"/>
      <c r="K121" s="21"/>
    </row>
    <row r="122" spans="10:11">
      <c r="J122" s="21"/>
      <c r="K122" s="21"/>
    </row>
    <row r="123" spans="10:11">
      <c r="J123" s="21"/>
      <c r="K123" s="21"/>
    </row>
    <row r="124" spans="10:11">
      <c r="J124" s="21"/>
      <c r="K124" s="21"/>
    </row>
    <row r="125" spans="10:11">
      <c r="J125" s="21"/>
      <c r="K125" s="21"/>
    </row>
    <row r="126" spans="10:11">
      <c r="J126" s="21"/>
      <c r="K126" s="21"/>
    </row>
    <row r="127" spans="10:11">
      <c r="J127" s="21"/>
      <c r="K127" s="21"/>
    </row>
    <row r="128" spans="10:11">
      <c r="J128" s="21"/>
      <c r="K128" s="21"/>
    </row>
    <row r="129" spans="10:11">
      <c r="J129" s="21"/>
      <c r="K129" s="21"/>
    </row>
    <row r="130" spans="10:11">
      <c r="J130" s="21"/>
      <c r="K130" s="21"/>
    </row>
    <row r="131" spans="10:11">
      <c r="J131" s="21"/>
      <c r="K131" s="21"/>
    </row>
  </sheetData>
  <phoneticPr fontId="3" type="noConversion"/>
  <printOptions gridLines="1"/>
  <pageMargins left="0.79" right="0.79" top="1.03" bottom="1.03" header="0.79" footer="0.79"/>
  <pageSetup scale="67" pageOrder="overThenDown" orientation="landscape" useFirstPageNumber="1" horizontalDpi="300" verticalDpi="300" r:id="rId1"/>
  <headerFooter alignWithMargins="0">
    <oddHeader>&amp;C&amp;A</oddHeader>
    <oddFooter>&amp;CPage &amp;P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44"/>
  <sheetViews>
    <sheetView topLeftCell="Z1" zoomScale="50" zoomScaleNormal="50" workbookViewId="0">
      <selection activeCell="AE3" sqref="AE3:AJ3"/>
    </sheetView>
  </sheetViews>
  <sheetFormatPr defaultColWidth="11.71875" defaultRowHeight="19.8"/>
  <cols>
    <col min="1" max="1" width="14.71875" style="95" customWidth="1"/>
    <col min="2" max="21" width="11.71875" style="95"/>
    <col min="22" max="22" width="16.27734375" style="95" customWidth="1"/>
    <col min="23" max="23" width="14.83203125" style="95" customWidth="1"/>
    <col min="24" max="24" width="26.44140625" style="95" bestFit="1" customWidth="1"/>
    <col min="25" max="25" width="27.5546875" style="95" bestFit="1" customWidth="1"/>
    <col min="26" max="26" width="33.83203125" style="95" bestFit="1" customWidth="1"/>
    <col min="27" max="27" width="26.71875" style="95" customWidth="1"/>
    <col min="28" max="28" width="27.27734375" style="95" customWidth="1"/>
    <col min="29" max="29" width="35.83203125" style="95" bestFit="1" customWidth="1"/>
    <col min="30" max="30" width="25" style="95" bestFit="1" customWidth="1"/>
    <col min="31" max="31" width="26.44140625" style="95" bestFit="1" customWidth="1"/>
    <col min="32" max="32" width="18" style="95" customWidth="1"/>
    <col min="33" max="33" width="26.44140625" style="95" bestFit="1" customWidth="1"/>
    <col min="34" max="34" width="18" style="95" customWidth="1"/>
    <col min="35" max="35" width="26.44140625" style="95" bestFit="1" customWidth="1"/>
    <col min="36" max="36" width="18" style="95" customWidth="1"/>
    <col min="37" max="37" width="15.71875" style="95" customWidth="1"/>
    <col min="38" max="38" width="33" style="95" customWidth="1"/>
    <col min="39" max="16384" width="11.71875" style="95"/>
  </cols>
  <sheetData>
    <row r="1" spans="1:38" ht="100.5">
      <c r="A1" s="89"/>
      <c r="B1" s="90" t="s">
        <v>15</v>
      </c>
      <c r="C1" s="90" t="s">
        <v>99</v>
      </c>
      <c r="D1" s="90" t="s">
        <v>100</v>
      </c>
      <c r="E1" s="91" t="s">
        <v>101</v>
      </c>
      <c r="F1" s="90" t="s">
        <v>102</v>
      </c>
      <c r="G1" s="90" t="s">
        <v>103</v>
      </c>
      <c r="H1" s="92" t="s">
        <v>104</v>
      </c>
      <c r="I1" s="91" t="s">
        <v>101</v>
      </c>
      <c r="J1" s="93" t="s">
        <v>105</v>
      </c>
      <c r="K1" s="93" t="s">
        <v>74</v>
      </c>
      <c r="L1" s="93" t="s">
        <v>71</v>
      </c>
      <c r="M1" s="94" t="s">
        <v>72</v>
      </c>
      <c r="N1" s="93" t="s">
        <v>73</v>
      </c>
      <c r="O1" s="93" t="s">
        <v>80</v>
      </c>
      <c r="P1" s="93" t="s">
        <v>84</v>
      </c>
      <c r="Q1" s="93" t="s">
        <v>81</v>
      </c>
      <c r="R1" s="94" t="s">
        <v>72</v>
      </c>
      <c r="S1" s="93" t="s">
        <v>82</v>
      </c>
      <c r="T1" s="93" t="s">
        <v>83</v>
      </c>
      <c r="U1" s="93" t="s">
        <v>95</v>
      </c>
      <c r="V1" s="93" t="s">
        <v>96</v>
      </c>
      <c r="W1" s="93" t="s">
        <v>72</v>
      </c>
      <c r="X1" s="93" t="s">
        <v>97</v>
      </c>
      <c r="Y1" s="93" t="s">
        <v>98</v>
      </c>
      <c r="Z1" s="93" t="s">
        <v>113</v>
      </c>
      <c r="AA1" s="93" t="s">
        <v>114</v>
      </c>
      <c r="AB1" s="93" t="s">
        <v>115</v>
      </c>
      <c r="AC1" s="93" t="s">
        <v>116</v>
      </c>
      <c r="AD1" s="93" t="s">
        <v>119</v>
      </c>
      <c r="AE1" s="93" t="s">
        <v>120</v>
      </c>
      <c r="AF1" s="93" t="s">
        <v>121</v>
      </c>
      <c r="AG1" s="93" t="s">
        <v>122</v>
      </c>
      <c r="AH1" s="93" t="s">
        <v>123</v>
      </c>
      <c r="AI1" s="93" t="s">
        <v>124</v>
      </c>
      <c r="AJ1" s="93" t="s">
        <v>125</v>
      </c>
      <c r="AK1" s="89"/>
      <c r="AL1" s="90" t="s">
        <v>16</v>
      </c>
    </row>
    <row r="2" spans="1:38" ht="20.100000000000001">
      <c r="A2" s="89" t="s">
        <v>17</v>
      </c>
      <c r="B2" s="96"/>
      <c r="C2" s="97"/>
      <c r="D2" s="96"/>
      <c r="E2" s="98"/>
      <c r="F2" s="96">
        <v>4</v>
      </c>
      <c r="G2" s="99"/>
      <c r="H2" s="100"/>
      <c r="I2" s="96"/>
      <c r="J2" s="101">
        <v>4</v>
      </c>
      <c r="K2" s="101">
        <v>4</v>
      </c>
      <c r="L2" s="96"/>
      <c r="M2" s="102">
        <f>((K2+L2)/J2)*100</f>
        <v>100</v>
      </c>
      <c r="N2" s="96"/>
      <c r="O2" s="96"/>
      <c r="P2" s="96"/>
      <c r="Q2" s="96"/>
      <c r="R2" s="102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89" t="s">
        <v>17</v>
      </c>
      <c r="AL2" s="90"/>
    </row>
    <row r="3" spans="1:38" s="146" customFormat="1">
      <c r="A3" s="105" t="s">
        <v>18</v>
      </c>
      <c r="B3" s="103">
        <v>95</v>
      </c>
      <c r="C3" s="104">
        <v>72</v>
      </c>
      <c r="D3" s="105"/>
      <c r="E3" s="106">
        <f>((C3+D3)/B3)*100</f>
        <v>75.789473684210535</v>
      </c>
      <c r="F3" s="105">
        <v>90</v>
      </c>
      <c r="G3" s="103">
        <v>112</v>
      </c>
      <c r="H3" s="104"/>
      <c r="I3" s="106">
        <f>((G3+H3)/F3)*100</f>
        <v>124.44444444444444</v>
      </c>
      <c r="J3" s="105">
        <v>50</v>
      </c>
      <c r="K3" s="105">
        <v>47</v>
      </c>
      <c r="L3" s="105"/>
      <c r="M3" s="106">
        <f>((K3+L3)/J3)*100</f>
        <v>94</v>
      </c>
      <c r="N3" s="105">
        <v>60</v>
      </c>
      <c r="O3" s="105">
        <v>2</v>
      </c>
      <c r="P3" s="105">
        <v>56</v>
      </c>
      <c r="Q3" s="105"/>
      <c r="R3" s="106">
        <f>((O3+Q3)/N3)*100</f>
        <v>3.3333333333333335</v>
      </c>
      <c r="S3" s="105">
        <v>18</v>
      </c>
      <c r="T3" s="105"/>
      <c r="U3" s="105">
        <v>42</v>
      </c>
      <c r="V3" s="105">
        <v>3</v>
      </c>
      <c r="W3" s="105"/>
      <c r="X3" s="105">
        <v>45</v>
      </c>
      <c r="Y3" s="105">
        <v>5</v>
      </c>
      <c r="Z3" s="105">
        <v>49</v>
      </c>
      <c r="AA3" s="105">
        <v>4</v>
      </c>
      <c r="AB3" s="105">
        <f>Z3-X3</f>
        <v>4</v>
      </c>
      <c r="AC3" s="105">
        <f>AA3-Y3</f>
        <v>-1</v>
      </c>
      <c r="AD3" s="105"/>
      <c r="AE3" s="131">
        <v>44</v>
      </c>
      <c r="AF3" s="131" t="s">
        <v>137</v>
      </c>
      <c r="AG3" s="131">
        <v>38</v>
      </c>
      <c r="AH3" s="131" t="s">
        <v>138</v>
      </c>
      <c r="AI3" s="131">
        <v>32</v>
      </c>
      <c r="AJ3" s="131"/>
      <c r="AK3" s="105" t="s">
        <v>18</v>
      </c>
      <c r="AL3" s="111"/>
    </row>
    <row r="4" spans="1:38">
      <c r="A4" s="89" t="s">
        <v>19</v>
      </c>
      <c r="B4" s="89"/>
      <c r="C4" s="108"/>
      <c r="D4" s="89"/>
      <c r="E4" s="106"/>
      <c r="F4" s="89">
        <v>16</v>
      </c>
      <c r="G4" s="109"/>
      <c r="H4" s="110"/>
      <c r="I4" s="106"/>
      <c r="J4" s="89"/>
      <c r="K4" s="89"/>
      <c r="L4" s="89"/>
      <c r="M4" s="106"/>
      <c r="N4" s="89"/>
      <c r="O4" s="89"/>
      <c r="P4" s="89"/>
      <c r="Q4" s="89"/>
      <c r="R4" s="106"/>
      <c r="S4" s="89">
        <v>10</v>
      </c>
      <c r="T4" s="89"/>
      <c r="U4" s="89"/>
      <c r="V4" s="89"/>
      <c r="W4" s="89"/>
      <c r="X4" s="89">
        <v>6</v>
      </c>
      <c r="Y4" s="89"/>
      <c r="Z4" s="89">
        <v>7</v>
      </c>
      <c r="AA4" s="89"/>
      <c r="AB4" s="105">
        <f t="shared" ref="AB4:AB39" si="0">Z4-X4</f>
        <v>1</v>
      </c>
      <c r="AC4" s="105"/>
      <c r="AD4" s="105"/>
      <c r="AE4" s="105"/>
      <c r="AF4" s="105"/>
      <c r="AG4" s="105"/>
      <c r="AH4" s="105"/>
      <c r="AI4" s="105"/>
      <c r="AJ4" s="105"/>
      <c r="AK4" s="89" t="s">
        <v>19</v>
      </c>
      <c r="AL4" s="107"/>
    </row>
    <row r="5" spans="1:38" ht="79.2">
      <c r="A5" s="89"/>
      <c r="B5" s="89">
        <v>2</v>
      </c>
      <c r="C5" s="108"/>
      <c r="D5" s="89"/>
      <c r="E5" s="106">
        <f t="shared" ref="E5:E39" si="1">((C5+D5)/B5)*100</f>
        <v>0</v>
      </c>
      <c r="F5" s="89">
        <v>3</v>
      </c>
      <c r="G5" s="109">
        <v>3</v>
      </c>
      <c r="H5" s="110"/>
      <c r="I5" s="106">
        <f t="shared" ref="I5:I39" si="2">((G5+H5)/F5)*100</f>
        <v>100</v>
      </c>
      <c r="J5" s="109">
        <v>1</v>
      </c>
      <c r="K5" s="109"/>
      <c r="L5" s="109"/>
      <c r="M5" s="106">
        <f t="shared" ref="M5:M39" si="3">((K5+L5)/J5)*100</f>
        <v>0</v>
      </c>
      <c r="N5" s="109"/>
      <c r="O5" s="109">
        <v>1</v>
      </c>
      <c r="P5" s="109">
        <v>1</v>
      </c>
      <c r="Q5" s="109"/>
      <c r="R5" s="106">
        <f>((P5+Q5)/(N5+O5))*100</f>
        <v>100</v>
      </c>
      <c r="S5" s="109"/>
      <c r="T5" s="109">
        <v>3</v>
      </c>
      <c r="U5" s="109"/>
      <c r="V5" s="109"/>
      <c r="W5" s="109"/>
      <c r="X5" s="109"/>
      <c r="Y5" s="109"/>
      <c r="Z5" s="109">
        <v>1</v>
      </c>
      <c r="AA5" s="109"/>
      <c r="AB5" s="105"/>
      <c r="AC5" s="105"/>
      <c r="AD5" s="144"/>
      <c r="AE5" s="144"/>
      <c r="AF5" s="144"/>
      <c r="AG5" s="144"/>
      <c r="AH5" s="144"/>
      <c r="AI5" s="144"/>
      <c r="AJ5" s="144"/>
      <c r="AK5" s="109" t="s">
        <v>106</v>
      </c>
      <c r="AL5" s="111" t="s">
        <v>129</v>
      </c>
    </row>
    <row r="6" spans="1:38">
      <c r="A6" s="89" t="s">
        <v>20</v>
      </c>
      <c r="B6" s="89">
        <v>25</v>
      </c>
      <c r="C6" s="108">
        <v>28</v>
      </c>
      <c r="D6" s="89"/>
      <c r="E6" s="106">
        <f t="shared" si="1"/>
        <v>112.00000000000001</v>
      </c>
      <c r="F6" s="89">
        <v>16</v>
      </c>
      <c r="G6" s="109">
        <v>17</v>
      </c>
      <c r="H6" s="110"/>
      <c r="I6" s="106">
        <f t="shared" si="2"/>
        <v>106.25</v>
      </c>
      <c r="J6" s="109">
        <v>27</v>
      </c>
      <c r="K6" s="109">
        <v>27</v>
      </c>
      <c r="L6" s="109"/>
      <c r="M6" s="106">
        <f t="shared" si="3"/>
        <v>100</v>
      </c>
      <c r="N6" s="109">
        <v>34</v>
      </c>
      <c r="O6" s="109"/>
      <c r="P6" s="109">
        <v>32</v>
      </c>
      <c r="Q6" s="109"/>
      <c r="R6" s="106">
        <f t="shared" ref="R6:R40" si="4">((P6+Q6)/(N6+O6))*100</f>
        <v>94.117647058823522</v>
      </c>
      <c r="S6" s="109">
        <v>14</v>
      </c>
      <c r="T6" s="109"/>
      <c r="U6" s="109">
        <v>9</v>
      </c>
      <c r="V6" s="109"/>
      <c r="W6" s="109"/>
      <c r="X6" s="109">
        <v>29</v>
      </c>
      <c r="Y6" s="109"/>
      <c r="Z6" s="109">
        <v>28</v>
      </c>
      <c r="AA6" s="109"/>
      <c r="AB6" s="105">
        <f t="shared" si="0"/>
        <v>-1</v>
      </c>
      <c r="AC6" s="105"/>
      <c r="AD6" s="144"/>
      <c r="AE6" s="144">
        <v>26</v>
      </c>
      <c r="AF6" s="144"/>
      <c r="AG6" s="144">
        <v>25</v>
      </c>
      <c r="AH6" s="144"/>
      <c r="AI6" s="144">
        <v>25</v>
      </c>
      <c r="AJ6" s="144"/>
      <c r="AK6" s="109" t="s">
        <v>20</v>
      </c>
      <c r="AL6" s="107"/>
    </row>
    <row r="7" spans="1:38">
      <c r="A7" s="89" t="s">
        <v>21</v>
      </c>
      <c r="B7" s="89"/>
      <c r="C7" s="108"/>
      <c r="D7" s="89"/>
      <c r="E7" s="106"/>
      <c r="F7" s="89"/>
      <c r="G7" s="109"/>
      <c r="H7" s="110"/>
      <c r="I7" s="106"/>
      <c r="J7" s="109"/>
      <c r="K7" s="109"/>
      <c r="L7" s="109"/>
      <c r="M7" s="106"/>
      <c r="N7" s="109"/>
      <c r="O7" s="109"/>
      <c r="P7" s="109"/>
      <c r="Q7" s="109"/>
      <c r="R7" s="106"/>
      <c r="S7" s="109"/>
      <c r="T7" s="109"/>
      <c r="U7" s="109"/>
      <c r="V7" s="109"/>
      <c r="W7" s="109"/>
      <c r="X7" s="109"/>
      <c r="Y7" s="109"/>
      <c r="Z7" s="109"/>
      <c r="AA7" s="109"/>
      <c r="AB7" s="105"/>
      <c r="AC7" s="105"/>
      <c r="AD7" s="144"/>
      <c r="AE7" s="144"/>
      <c r="AF7" s="144"/>
      <c r="AG7" s="144"/>
      <c r="AH7" s="144"/>
      <c r="AI7" s="144"/>
      <c r="AJ7" s="144"/>
      <c r="AK7" s="109" t="s">
        <v>21</v>
      </c>
      <c r="AL7" s="107"/>
    </row>
    <row r="8" spans="1:38">
      <c r="A8" s="89" t="s">
        <v>23</v>
      </c>
      <c r="B8" s="89">
        <v>50</v>
      </c>
      <c r="C8" s="108">
        <v>23</v>
      </c>
      <c r="D8" s="89"/>
      <c r="E8" s="106">
        <f t="shared" si="1"/>
        <v>46</v>
      </c>
      <c r="F8" s="89">
        <v>50</v>
      </c>
      <c r="G8" s="109">
        <v>44</v>
      </c>
      <c r="H8" s="110"/>
      <c r="I8" s="106">
        <f t="shared" si="2"/>
        <v>88</v>
      </c>
      <c r="J8" s="109">
        <v>30</v>
      </c>
      <c r="K8" s="109">
        <v>20</v>
      </c>
      <c r="L8" s="109"/>
      <c r="M8" s="106">
        <f t="shared" si="3"/>
        <v>66.666666666666657</v>
      </c>
      <c r="N8" s="109">
        <v>40</v>
      </c>
      <c r="O8" s="109"/>
      <c r="P8" s="109">
        <v>8</v>
      </c>
      <c r="Q8" s="109"/>
      <c r="R8" s="106">
        <f t="shared" si="4"/>
        <v>20</v>
      </c>
      <c r="S8" s="109">
        <v>30</v>
      </c>
      <c r="T8" s="109"/>
      <c r="U8" s="109">
        <v>36</v>
      </c>
      <c r="V8" s="109">
        <f>85-36</f>
        <v>49</v>
      </c>
      <c r="W8" s="109"/>
      <c r="X8" s="109">
        <v>10</v>
      </c>
      <c r="Y8" s="109">
        <v>20</v>
      </c>
      <c r="Z8" s="109">
        <v>10</v>
      </c>
      <c r="AA8" s="109">
        <v>8</v>
      </c>
      <c r="AB8" s="105">
        <f t="shared" si="0"/>
        <v>0</v>
      </c>
      <c r="AC8" s="105">
        <f>AA8-Y8</f>
        <v>-12</v>
      </c>
      <c r="AD8" s="144"/>
      <c r="AE8" s="144"/>
      <c r="AF8" s="144"/>
      <c r="AG8" s="144"/>
      <c r="AH8" s="144"/>
      <c r="AI8" s="144"/>
      <c r="AJ8" s="144"/>
      <c r="AK8" s="109" t="s">
        <v>23</v>
      </c>
      <c r="AL8" s="107"/>
    </row>
    <row r="9" spans="1:38">
      <c r="A9" s="89" t="s">
        <v>24</v>
      </c>
      <c r="B9" s="89"/>
      <c r="C9" s="108"/>
      <c r="D9" s="89"/>
      <c r="E9" s="106"/>
      <c r="F9" s="89"/>
      <c r="G9" s="109"/>
      <c r="H9" s="110"/>
      <c r="I9" s="106"/>
      <c r="J9" s="109"/>
      <c r="K9" s="109"/>
      <c r="L9" s="109"/>
      <c r="M9" s="106"/>
      <c r="N9" s="109"/>
      <c r="O9" s="109"/>
      <c r="P9" s="109"/>
      <c r="Q9" s="109"/>
      <c r="R9" s="106"/>
      <c r="S9" s="109"/>
      <c r="T9" s="109"/>
      <c r="U9" s="109"/>
      <c r="V9" s="109"/>
      <c r="W9" s="109"/>
      <c r="X9" s="109"/>
      <c r="Y9" s="109"/>
      <c r="Z9" s="109"/>
      <c r="AA9" s="109"/>
      <c r="AB9" s="105"/>
      <c r="AC9" s="105"/>
      <c r="AD9" s="144"/>
      <c r="AE9" s="144"/>
      <c r="AF9" s="144"/>
      <c r="AG9" s="144"/>
      <c r="AH9" s="144"/>
      <c r="AI9" s="144"/>
      <c r="AJ9" s="144"/>
      <c r="AK9" s="109" t="s">
        <v>24</v>
      </c>
      <c r="AL9" s="107"/>
    </row>
    <row r="10" spans="1:38">
      <c r="A10" s="89" t="s">
        <v>26</v>
      </c>
      <c r="B10" s="89"/>
      <c r="C10" s="108"/>
      <c r="D10" s="89"/>
      <c r="E10" s="106"/>
      <c r="F10" s="89"/>
      <c r="G10" s="109"/>
      <c r="H10" s="110"/>
      <c r="I10" s="106"/>
      <c r="J10" s="109"/>
      <c r="K10" s="109"/>
      <c r="L10" s="109"/>
      <c r="M10" s="106"/>
      <c r="N10" s="109"/>
      <c r="O10" s="109"/>
      <c r="P10" s="109"/>
      <c r="Q10" s="109"/>
      <c r="R10" s="106"/>
      <c r="S10" s="109"/>
      <c r="T10" s="109"/>
      <c r="U10" s="109"/>
      <c r="V10" s="109"/>
      <c r="W10" s="109"/>
      <c r="X10" s="109"/>
      <c r="Y10" s="109"/>
      <c r="Z10" s="109"/>
      <c r="AA10" s="109"/>
      <c r="AB10" s="105"/>
      <c r="AC10" s="105"/>
      <c r="AD10" s="144"/>
      <c r="AE10" s="144"/>
      <c r="AF10" s="144"/>
      <c r="AG10" s="144"/>
      <c r="AH10" s="144"/>
      <c r="AI10" s="144"/>
      <c r="AJ10" s="144"/>
      <c r="AK10" s="109" t="s">
        <v>26</v>
      </c>
      <c r="AL10" s="107"/>
    </row>
    <row r="11" spans="1:38">
      <c r="A11" s="89" t="s">
        <v>27</v>
      </c>
      <c r="B11" s="89"/>
      <c r="C11" s="108"/>
      <c r="D11" s="89"/>
      <c r="E11" s="106"/>
      <c r="F11" s="89"/>
      <c r="G11" s="109"/>
      <c r="H11" s="110"/>
      <c r="I11" s="106"/>
      <c r="J11" s="109"/>
      <c r="K11" s="109"/>
      <c r="L11" s="109"/>
      <c r="M11" s="106"/>
      <c r="N11" s="109"/>
      <c r="O11" s="109"/>
      <c r="P11" s="109"/>
      <c r="Q11" s="109"/>
      <c r="R11" s="106"/>
      <c r="S11" s="109"/>
      <c r="T11" s="109"/>
      <c r="U11" s="109"/>
      <c r="V11" s="109"/>
      <c r="W11" s="109"/>
      <c r="X11" s="109"/>
      <c r="Y11" s="109"/>
      <c r="Z11" s="109"/>
      <c r="AA11" s="109"/>
      <c r="AB11" s="105"/>
      <c r="AC11" s="105"/>
      <c r="AD11" s="144"/>
      <c r="AE11" s="144"/>
      <c r="AF11" s="144"/>
      <c r="AG11" s="144"/>
      <c r="AH11" s="144"/>
      <c r="AI11" s="144"/>
      <c r="AJ11" s="144"/>
      <c r="AK11" s="109" t="s">
        <v>27</v>
      </c>
      <c r="AL11" s="107"/>
    </row>
    <row r="12" spans="1:38" ht="100" customHeight="1">
      <c r="A12" s="89" t="s">
        <v>28</v>
      </c>
      <c r="B12" s="89"/>
      <c r="C12" s="108"/>
      <c r="D12" s="89"/>
      <c r="E12" s="106"/>
      <c r="F12" s="89"/>
      <c r="G12" s="109"/>
      <c r="H12" s="110"/>
      <c r="I12" s="106"/>
      <c r="J12" s="109"/>
      <c r="K12" s="109"/>
      <c r="L12" s="109"/>
      <c r="M12" s="106"/>
      <c r="N12" s="109">
        <v>4</v>
      </c>
      <c r="O12" s="109">
        <v>21</v>
      </c>
      <c r="P12" s="109">
        <v>2</v>
      </c>
      <c r="Q12" s="109">
        <v>2</v>
      </c>
      <c r="R12" s="106">
        <f t="shared" si="4"/>
        <v>16</v>
      </c>
      <c r="S12" s="109"/>
      <c r="T12" s="109">
        <v>10</v>
      </c>
      <c r="U12" s="109">
        <v>7</v>
      </c>
      <c r="V12" s="109"/>
      <c r="W12" s="109"/>
      <c r="X12" s="109"/>
      <c r="Y12" s="109"/>
      <c r="Z12" s="109">
        <v>2</v>
      </c>
      <c r="AA12" s="109"/>
      <c r="AB12" s="105">
        <f t="shared" si="0"/>
        <v>2</v>
      </c>
      <c r="AC12" s="105"/>
      <c r="AD12" s="144"/>
      <c r="AE12" s="144">
        <v>60</v>
      </c>
      <c r="AF12" s="144">
        <v>7</v>
      </c>
      <c r="AG12" s="144">
        <v>70</v>
      </c>
      <c r="AH12" s="144">
        <v>6</v>
      </c>
      <c r="AI12" s="144">
        <v>80</v>
      </c>
      <c r="AJ12" s="144"/>
      <c r="AK12" s="109" t="s">
        <v>28</v>
      </c>
      <c r="AL12" s="111" t="s">
        <v>128</v>
      </c>
    </row>
    <row r="13" spans="1:38">
      <c r="A13" s="89" t="s">
        <v>76</v>
      </c>
      <c r="B13" s="89"/>
      <c r="C13" s="108">
        <v>2</v>
      </c>
      <c r="D13" s="89"/>
      <c r="E13" s="106"/>
      <c r="F13" s="89"/>
      <c r="G13" s="109">
        <v>2</v>
      </c>
      <c r="H13" s="110"/>
      <c r="I13" s="106"/>
      <c r="J13" s="109">
        <v>2</v>
      </c>
      <c r="K13" s="109">
        <v>3</v>
      </c>
      <c r="L13" s="109"/>
      <c r="M13" s="106">
        <f t="shared" si="3"/>
        <v>150</v>
      </c>
      <c r="N13" s="109"/>
      <c r="O13" s="109">
        <v>4</v>
      </c>
      <c r="P13" s="109">
        <v>4</v>
      </c>
      <c r="Q13" s="109"/>
      <c r="R13" s="106">
        <f t="shared" si="4"/>
        <v>100</v>
      </c>
      <c r="S13" s="109"/>
      <c r="T13" s="109">
        <v>3</v>
      </c>
      <c r="U13" s="109">
        <v>5</v>
      </c>
      <c r="V13" s="109"/>
      <c r="W13" s="109"/>
      <c r="X13" s="109">
        <v>3</v>
      </c>
      <c r="Y13" s="109"/>
      <c r="Z13" s="109">
        <v>2</v>
      </c>
      <c r="AA13" s="109"/>
      <c r="AB13" s="105">
        <f t="shared" si="0"/>
        <v>-1</v>
      </c>
      <c r="AC13" s="105"/>
      <c r="AD13" s="144"/>
      <c r="AE13" s="144"/>
      <c r="AF13" s="144">
        <v>3</v>
      </c>
      <c r="AG13" s="144"/>
      <c r="AH13" s="144">
        <v>3</v>
      </c>
      <c r="AI13" s="144"/>
      <c r="AJ13" s="144">
        <v>3</v>
      </c>
      <c r="AK13" s="109" t="s">
        <v>76</v>
      </c>
      <c r="AL13" s="107" t="s">
        <v>130</v>
      </c>
    </row>
    <row r="14" spans="1:38">
      <c r="A14" s="89" t="s">
        <v>29</v>
      </c>
      <c r="B14" s="89">
        <v>95</v>
      </c>
      <c r="C14" s="108">
        <v>55</v>
      </c>
      <c r="D14" s="89"/>
      <c r="E14" s="106">
        <f t="shared" si="1"/>
        <v>57.894736842105267</v>
      </c>
      <c r="F14" s="89">
        <v>80</v>
      </c>
      <c r="G14" s="109">
        <v>53</v>
      </c>
      <c r="H14" s="110"/>
      <c r="I14" s="106">
        <f t="shared" si="2"/>
        <v>66.25</v>
      </c>
      <c r="J14" s="89">
        <v>65</v>
      </c>
      <c r="K14" s="89">
        <v>82</v>
      </c>
      <c r="L14" s="89"/>
      <c r="M14" s="106">
        <f t="shared" si="3"/>
        <v>126.15384615384615</v>
      </c>
      <c r="N14" s="89">
        <v>65</v>
      </c>
      <c r="O14" s="89">
        <v>15</v>
      </c>
      <c r="P14" s="89">
        <v>65</v>
      </c>
      <c r="Q14" s="89">
        <v>16</v>
      </c>
      <c r="R14" s="106">
        <f t="shared" si="4"/>
        <v>101.25</v>
      </c>
      <c r="S14" s="89">
        <v>70</v>
      </c>
      <c r="T14" s="89">
        <v>10</v>
      </c>
      <c r="U14" s="105">
        <f>97-10</f>
        <v>87</v>
      </c>
      <c r="V14" s="105">
        <v>10</v>
      </c>
      <c r="W14" s="105"/>
      <c r="X14" s="105">
        <v>70</v>
      </c>
      <c r="Y14" s="105">
        <v>10</v>
      </c>
      <c r="Z14" s="105">
        <v>135</v>
      </c>
      <c r="AA14" s="105">
        <v>8</v>
      </c>
      <c r="AB14" s="105">
        <f t="shared" si="0"/>
        <v>65</v>
      </c>
      <c r="AC14" s="105">
        <f>AA14-Y14</f>
        <v>-2</v>
      </c>
      <c r="AD14" s="105"/>
      <c r="AE14" s="105">
        <v>65</v>
      </c>
      <c r="AF14" s="105">
        <v>15</v>
      </c>
      <c r="AG14" s="105">
        <v>65</v>
      </c>
      <c r="AH14" s="105">
        <v>15</v>
      </c>
      <c r="AI14" s="105">
        <v>65</v>
      </c>
      <c r="AJ14" s="105">
        <v>15</v>
      </c>
      <c r="AK14" s="89" t="s">
        <v>29</v>
      </c>
      <c r="AL14" s="112" t="s">
        <v>131</v>
      </c>
    </row>
    <row r="15" spans="1:38">
      <c r="A15" s="89" t="s">
        <v>107</v>
      </c>
      <c r="B15" s="89"/>
      <c r="C15" s="108"/>
      <c r="D15" s="89"/>
      <c r="E15" s="106"/>
      <c r="F15" s="89"/>
      <c r="G15" s="109"/>
      <c r="H15" s="110"/>
      <c r="I15" s="106"/>
      <c r="J15" s="89"/>
      <c r="K15" s="89"/>
      <c r="L15" s="89"/>
      <c r="M15" s="106"/>
      <c r="N15" s="89"/>
      <c r="O15" s="89"/>
      <c r="P15" s="89"/>
      <c r="Q15" s="89"/>
      <c r="R15" s="106"/>
      <c r="S15" s="89"/>
      <c r="T15" s="89"/>
      <c r="U15" s="89"/>
      <c r="V15" s="89"/>
      <c r="W15" s="89"/>
      <c r="X15" s="89"/>
      <c r="Y15" s="89"/>
      <c r="Z15" s="89"/>
      <c r="AA15" s="89"/>
      <c r="AB15" s="105"/>
      <c r="AC15" s="105"/>
      <c r="AD15" s="105"/>
      <c r="AE15" s="105"/>
      <c r="AF15" s="105"/>
      <c r="AG15" s="105"/>
      <c r="AH15" s="105"/>
      <c r="AI15" s="105"/>
      <c r="AJ15" s="105"/>
      <c r="AK15" s="89" t="s">
        <v>107</v>
      </c>
      <c r="AL15" s="112"/>
    </row>
    <row r="16" spans="1:38" ht="118.8">
      <c r="A16" s="89" t="s">
        <v>30</v>
      </c>
      <c r="B16" s="113">
        <v>110</v>
      </c>
      <c r="C16" s="114">
        <v>41</v>
      </c>
      <c r="D16" s="89"/>
      <c r="E16" s="106">
        <f t="shared" si="1"/>
        <v>37.272727272727273</v>
      </c>
      <c r="F16" s="89">
        <v>48</v>
      </c>
      <c r="G16" s="109">
        <v>48</v>
      </c>
      <c r="H16" s="110"/>
      <c r="I16" s="106">
        <f t="shared" si="2"/>
        <v>100</v>
      </c>
      <c r="J16" s="89">
        <v>66</v>
      </c>
      <c r="K16" s="89">
        <v>72</v>
      </c>
      <c r="L16" s="89"/>
      <c r="M16" s="106">
        <f t="shared" si="3"/>
        <v>109.09090909090908</v>
      </c>
      <c r="N16" s="89">
        <v>38</v>
      </c>
      <c r="O16" s="89">
        <v>7</v>
      </c>
      <c r="P16" s="89">
        <v>31</v>
      </c>
      <c r="Q16" s="89">
        <v>7</v>
      </c>
      <c r="R16" s="106">
        <f>((P16+Q16)/(N16+O16))*100</f>
        <v>84.444444444444443</v>
      </c>
      <c r="S16" s="89">
        <v>51</v>
      </c>
      <c r="T16" s="89">
        <v>27</v>
      </c>
      <c r="U16" s="89">
        <v>58</v>
      </c>
      <c r="V16" s="89">
        <v>15</v>
      </c>
      <c r="W16" s="89"/>
      <c r="X16" s="89">
        <v>65</v>
      </c>
      <c r="Y16" s="89">
        <v>12</v>
      </c>
      <c r="Z16" s="89">
        <v>76</v>
      </c>
      <c r="AA16" s="89"/>
      <c r="AB16" s="105">
        <f t="shared" si="0"/>
        <v>11</v>
      </c>
      <c r="AC16" s="105">
        <f>AA16-Y16</f>
        <v>-12</v>
      </c>
      <c r="AD16" s="105"/>
      <c r="AE16" s="105">
        <v>50</v>
      </c>
      <c r="AF16" s="105">
        <v>6</v>
      </c>
      <c r="AG16" s="105">
        <v>50</v>
      </c>
      <c r="AH16" s="105">
        <v>25</v>
      </c>
      <c r="AI16" s="105">
        <v>50</v>
      </c>
      <c r="AJ16" s="105"/>
      <c r="AK16" s="89" t="s">
        <v>30</v>
      </c>
      <c r="AL16" s="107" t="s">
        <v>132</v>
      </c>
    </row>
    <row r="17" spans="1:38">
      <c r="A17" s="89" t="s">
        <v>108</v>
      </c>
      <c r="B17" s="115">
        <v>1</v>
      </c>
      <c r="C17" s="116">
        <v>1</v>
      </c>
      <c r="D17" s="89"/>
      <c r="E17" s="106">
        <f t="shared" si="1"/>
        <v>100</v>
      </c>
      <c r="F17" s="89">
        <v>3</v>
      </c>
      <c r="G17" s="110"/>
      <c r="H17" s="110"/>
      <c r="I17" s="106">
        <f t="shared" si="2"/>
        <v>0</v>
      </c>
      <c r="J17" s="89">
        <v>4</v>
      </c>
      <c r="K17" s="89"/>
      <c r="L17" s="89"/>
      <c r="M17" s="106"/>
      <c r="N17" s="89"/>
      <c r="O17" s="89">
        <v>3</v>
      </c>
      <c r="P17" s="89"/>
      <c r="Q17" s="89">
        <v>2</v>
      </c>
      <c r="R17" s="106">
        <f t="shared" si="4"/>
        <v>66.666666666666657</v>
      </c>
      <c r="S17" s="89"/>
      <c r="T17" s="89">
        <v>6</v>
      </c>
      <c r="U17" s="89"/>
      <c r="V17" s="89"/>
      <c r="W17" s="89"/>
      <c r="X17" s="89">
        <v>5</v>
      </c>
      <c r="Y17" s="89"/>
      <c r="Z17" s="89">
        <v>5</v>
      </c>
      <c r="AA17" s="89"/>
      <c r="AB17" s="105"/>
      <c r="AC17" s="105"/>
      <c r="AD17" s="105"/>
      <c r="AE17" s="105"/>
      <c r="AF17" s="105">
        <v>5</v>
      </c>
      <c r="AG17" s="105"/>
      <c r="AH17" s="105">
        <v>5</v>
      </c>
      <c r="AI17" s="105"/>
      <c r="AJ17" s="105">
        <v>5</v>
      </c>
      <c r="AK17" s="89" t="s">
        <v>108</v>
      </c>
      <c r="AL17" s="117" t="s">
        <v>133</v>
      </c>
    </row>
    <row r="18" spans="1:38">
      <c r="A18" s="105" t="s">
        <v>31</v>
      </c>
      <c r="B18" s="104">
        <v>40</v>
      </c>
      <c r="C18" s="104">
        <v>26</v>
      </c>
      <c r="D18" s="105"/>
      <c r="E18" s="106">
        <f t="shared" si="1"/>
        <v>65</v>
      </c>
      <c r="F18" s="105">
        <v>45</v>
      </c>
      <c r="G18" s="118">
        <v>48</v>
      </c>
      <c r="H18" s="118"/>
      <c r="I18" s="106">
        <f t="shared" si="2"/>
        <v>106.66666666666667</v>
      </c>
      <c r="J18" s="105">
        <v>40</v>
      </c>
      <c r="K18" s="105">
        <v>32</v>
      </c>
      <c r="L18" s="105"/>
      <c r="M18" s="106">
        <f>((K18+L18)/J18)*100</f>
        <v>80</v>
      </c>
      <c r="N18" s="105">
        <v>40</v>
      </c>
      <c r="O18" s="105"/>
      <c r="P18" s="105">
        <v>24</v>
      </c>
      <c r="Q18" s="105"/>
      <c r="R18" s="106">
        <f t="shared" si="4"/>
        <v>60</v>
      </c>
      <c r="S18" s="105">
        <v>40</v>
      </c>
      <c r="T18" s="105"/>
      <c r="U18" s="105">
        <v>44</v>
      </c>
      <c r="V18" s="105"/>
      <c r="W18" s="105"/>
      <c r="X18" s="105">
        <v>40</v>
      </c>
      <c r="Y18" s="105"/>
      <c r="Z18" s="105">
        <v>31</v>
      </c>
      <c r="AA18" s="105"/>
      <c r="AB18" s="105">
        <f>Z18-X18</f>
        <v>-9</v>
      </c>
      <c r="AC18" s="105"/>
      <c r="AD18" s="105"/>
      <c r="AE18" s="105">
        <v>50</v>
      </c>
      <c r="AF18" s="105"/>
      <c r="AG18" s="105">
        <v>40</v>
      </c>
      <c r="AH18" s="105"/>
      <c r="AI18" s="105">
        <v>40</v>
      </c>
      <c r="AJ18" s="105"/>
      <c r="AK18" s="105" t="s">
        <v>31</v>
      </c>
      <c r="AL18" s="119" t="s">
        <v>78</v>
      </c>
    </row>
    <row r="19" spans="1:38">
      <c r="A19" s="89" t="s">
        <v>32</v>
      </c>
      <c r="B19" s="89">
        <v>3</v>
      </c>
      <c r="C19" s="108">
        <v>3</v>
      </c>
      <c r="D19" s="89"/>
      <c r="E19" s="106">
        <f t="shared" si="1"/>
        <v>100</v>
      </c>
      <c r="F19" s="89">
        <v>3</v>
      </c>
      <c r="G19" s="109">
        <v>3</v>
      </c>
      <c r="H19" s="110"/>
      <c r="I19" s="106">
        <f t="shared" si="2"/>
        <v>100</v>
      </c>
      <c r="J19" s="89">
        <v>3</v>
      </c>
      <c r="K19" s="89">
        <v>2</v>
      </c>
      <c r="L19" s="89"/>
      <c r="M19" s="106">
        <f t="shared" si="3"/>
        <v>66.666666666666657</v>
      </c>
      <c r="N19" s="89">
        <v>4</v>
      </c>
      <c r="O19" s="89"/>
      <c r="P19" s="89">
        <v>1</v>
      </c>
      <c r="Q19" s="89"/>
      <c r="R19" s="106">
        <f t="shared" si="4"/>
        <v>25</v>
      </c>
      <c r="S19" s="89">
        <v>3</v>
      </c>
      <c r="T19" s="89"/>
      <c r="U19" s="89">
        <v>2</v>
      </c>
      <c r="V19" s="89"/>
      <c r="W19" s="89"/>
      <c r="X19" s="89">
        <v>3</v>
      </c>
      <c r="Y19" s="89"/>
      <c r="Z19" s="89">
        <v>2</v>
      </c>
      <c r="AA19" s="89"/>
      <c r="AB19" s="105">
        <f t="shared" si="0"/>
        <v>-1</v>
      </c>
      <c r="AC19" s="105"/>
      <c r="AD19" s="105"/>
      <c r="AE19" s="105">
        <v>3</v>
      </c>
      <c r="AF19" s="105"/>
      <c r="AG19" s="105">
        <v>3</v>
      </c>
      <c r="AH19" s="105"/>
      <c r="AI19" s="105">
        <v>3</v>
      </c>
      <c r="AJ19" s="105"/>
      <c r="AK19" s="89" t="s">
        <v>32</v>
      </c>
      <c r="AL19" s="120" t="s">
        <v>130</v>
      </c>
    </row>
    <row r="20" spans="1:38" ht="39.6">
      <c r="A20" s="89" t="s">
        <v>109</v>
      </c>
      <c r="B20" s="121">
        <v>2</v>
      </c>
      <c r="C20" s="104">
        <v>1</v>
      </c>
      <c r="D20" s="105"/>
      <c r="E20" s="106">
        <f t="shared" si="1"/>
        <v>50</v>
      </c>
      <c r="F20" s="105">
        <v>30</v>
      </c>
      <c r="G20" s="118">
        <v>4</v>
      </c>
      <c r="H20" s="118"/>
      <c r="I20" s="106">
        <f t="shared" si="2"/>
        <v>13.333333333333334</v>
      </c>
      <c r="J20" s="105">
        <v>24</v>
      </c>
      <c r="K20" s="105">
        <v>2</v>
      </c>
      <c r="L20" s="105">
        <v>17</v>
      </c>
      <c r="M20" s="106">
        <f t="shared" si="3"/>
        <v>79.166666666666657</v>
      </c>
      <c r="N20" s="105">
        <v>16</v>
      </c>
      <c r="O20" s="105">
        <v>0</v>
      </c>
      <c r="P20" s="105">
        <v>12</v>
      </c>
      <c r="Q20" s="105"/>
      <c r="R20" s="106">
        <f t="shared" si="4"/>
        <v>75</v>
      </c>
      <c r="S20" s="105"/>
      <c r="T20" s="105">
        <v>25</v>
      </c>
      <c r="U20" s="105">
        <v>21</v>
      </c>
      <c r="V20" s="105"/>
      <c r="W20" s="105"/>
      <c r="X20" s="105">
        <v>30</v>
      </c>
      <c r="Y20" s="105"/>
      <c r="Z20" s="105">
        <v>29</v>
      </c>
      <c r="AA20" s="105"/>
      <c r="AB20" s="105">
        <f t="shared" si="0"/>
        <v>-1</v>
      </c>
      <c r="AC20" s="105"/>
      <c r="AD20" s="105"/>
      <c r="AE20" s="105">
        <v>15</v>
      </c>
      <c r="AF20" s="105">
        <v>20</v>
      </c>
      <c r="AG20" s="105">
        <v>15</v>
      </c>
      <c r="AH20" s="105">
        <v>20</v>
      </c>
      <c r="AI20" s="105">
        <v>15</v>
      </c>
      <c r="AJ20" s="105">
        <v>20</v>
      </c>
      <c r="AK20" s="89" t="s">
        <v>109</v>
      </c>
      <c r="AL20" s="122" t="s">
        <v>134</v>
      </c>
    </row>
    <row r="21" spans="1:38">
      <c r="A21" s="89" t="s">
        <v>33</v>
      </c>
      <c r="B21" s="89">
        <v>116</v>
      </c>
      <c r="C21" s="108">
        <v>51</v>
      </c>
      <c r="D21" s="89">
        <v>44</v>
      </c>
      <c r="E21" s="106">
        <f t="shared" si="1"/>
        <v>81.896551724137936</v>
      </c>
      <c r="F21" s="89">
        <v>127</v>
      </c>
      <c r="G21" s="109">
        <v>73</v>
      </c>
      <c r="H21" s="110">
        <v>40</v>
      </c>
      <c r="I21" s="106">
        <f t="shared" si="2"/>
        <v>88.976377952755897</v>
      </c>
      <c r="J21" s="89">
        <v>123</v>
      </c>
      <c r="K21" s="89">
        <v>54</v>
      </c>
      <c r="L21" s="89">
        <v>29</v>
      </c>
      <c r="M21" s="106">
        <f t="shared" si="3"/>
        <v>67.479674796747972</v>
      </c>
      <c r="N21" s="123">
        <v>70</v>
      </c>
      <c r="O21" s="123">
        <v>33</v>
      </c>
      <c r="P21" s="123">
        <v>43</v>
      </c>
      <c r="Q21" s="123">
        <f>78-43</f>
        <v>35</v>
      </c>
      <c r="R21" s="124">
        <f t="shared" si="4"/>
        <v>75.728155339805824</v>
      </c>
      <c r="S21" s="89">
        <v>50</v>
      </c>
      <c r="T21" s="123">
        <v>38</v>
      </c>
      <c r="U21" s="123">
        <v>51</v>
      </c>
      <c r="V21" s="125">
        <v>41</v>
      </c>
      <c r="W21" s="125"/>
      <c r="X21" s="123">
        <v>23</v>
      </c>
      <c r="Y21" s="125">
        <v>33</v>
      </c>
      <c r="Z21" s="125">
        <v>23</v>
      </c>
      <c r="AA21" s="125">
        <v>18</v>
      </c>
      <c r="AB21" s="105">
        <f t="shared" si="0"/>
        <v>0</v>
      </c>
      <c r="AC21" s="105">
        <f>AA21-Y21</f>
        <v>-15</v>
      </c>
      <c r="AD21" s="105"/>
      <c r="AE21" s="105">
        <v>23</v>
      </c>
      <c r="AF21" s="105">
        <v>31</v>
      </c>
      <c r="AG21" s="105"/>
      <c r="AH21" s="105"/>
      <c r="AI21" s="105"/>
      <c r="AJ21" s="105"/>
      <c r="AK21" s="89" t="s">
        <v>33</v>
      </c>
      <c r="AL21" s="109"/>
    </row>
    <row r="22" spans="1:38">
      <c r="A22" s="89" t="s">
        <v>110</v>
      </c>
      <c r="B22" s="89"/>
      <c r="C22" s="108"/>
      <c r="D22" s="89"/>
      <c r="E22" s="106"/>
      <c r="F22" s="89"/>
      <c r="G22" s="109"/>
      <c r="H22" s="110"/>
      <c r="I22" s="106"/>
      <c r="J22" s="109"/>
      <c r="K22" s="109"/>
      <c r="L22" s="109"/>
      <c r="M22" s="106"/>
      <c r="N22" s="109"/>
      <c r="O22" s="109"/>
      <c r="P22" s="109"/>
      <c r="Q22" s="109"/>
      <c r="R22" s="106"/>
      <c r="S22" s="109"/>
      <c r="T22" s="109"/>
      <c r="U22" s="109"/>
      <c r="V22" s="109"/>
      <c r="W22" s="109"/>
      <c r="X22" s="109"/>
      <c r="Y22" s="109"/>
      <c r="Z22" s="109"/>
      <c r="AA22" s="109"/>
      <c r="AB22" s="105"/>
      <c r="AC22" s="105"/>
      <c r="AD22" s="144"/>
      <c r="AE22" s="144"/>
      <c r="AF22" s="144"/>
      <c r="AG22" s="144"/>
      <c r="AH22" s="144"/>
      <c r="AI22" s="144"/>
      <c r="AJ22" s="144"/>
      <c r="AK22" s="109" t="s">
        <v>110</v>
      </c>
      <c r="AL22" s="107"/>
    </row>
    <row r="23" spans="1:38">
      <c r="A23" s="89" t="s">
        <v>34</v>
      </c>
      <c r="B23" s="89">
        <v>12</v>
      </c>
      <c r="C23" s="108">
        <v>12</v>
      </c>
      <c r="D23" s="89"/>
      <c r="E23" s="106">
        <f t="shared" si="1"/>
        <v>100</v>
      </c>
      <c r="F23" s="89">
        <v>14</v>
      </c>
      <c r="G23" s="109">
        <v>14</v>
      </c>
      <c r="H23" s="110"/>
      <c r="I23" s="106">
        <f t="shared" si="2"/>
        <v>100</v>
      </c>
      <c r="J23" s="109">
        <v>15</v>
      </c>
      <c r="K23" s="109">
        <v>15</v>
      </c>
      <c r="L23" s="109"/>
      <c r="M23" s="106">
        <f t="shared" si="3"/>
        <v>100</v>
      </c>
      <c r="N23" s="109">
        <v>16</v>
      </c>
      <c r="O23" s="109">
        <v>0</v>
      </c>
      <c r="P23" s="109">
        <v>16</v>
      </c>
      <c r="Q23" s="109"/>
      <c r="R23" s="106">
        <f t="shared" si="4"/>
        <v>100</v>
      </c>
      <c r="S23" s="109">
        <v>16</v>
      </c>
      <c r="T23" s="109"/>
      <c r="U23" s="109">
        <v>15</v>
      </c>
      <c r="V23" s="109"/>
      <c r="W23" s="109"/>
      <c r="X23" s="109">
        <v>17</v>
      </c>
      <c r="Y23" s="109"/>
      <c r="Z23" s="109">
        <v>15</v>
      </c>
      <c r="AA23" s="109"/>
      <c r="AB23" s="105">
        <f t="shared" si="0"/>
        <v>-2</v>
      </c>
      <c r="AC23" s="105"/>
      <c r="AD23" s="144"/>
      <c r="AE23" s="144"/>
      <c r="AF23" s="144"/>
      <c r="AG23" s="144"/>
      <c r="AH23" s="144"/>
      <c r="AI23" s="144"/>
      <c r="AJ23" s="144"/>
      <c r="AK23" s="109" t="s">
        <v>34</v>
      </c>
      <c r="AL23" s="107"/>
    </row>
    <row r="24" spans="1:38">
      <c r="A24" s="89" t="s">
        <v>85</v>
      </c>
      <c r="B24" s="89"/>
      <c r="C24" s="108"/>
      <c r="D24" s="89"/>
      <c r="E24" s="106"/>
      <c r="F24" s="89"/>
      <c r="G24" s="109"/>
      <c r="H24" s="110"/>
      <c r="I24" s="106"/>
      <c r="J24" s="109"/>
      <c r="K24" s="109"/>
      <c r="L24" s="109"/>
      <c r="M24" s="106"/>
      <c r="N24" s="109"/>
      <c r="O24" s="109"/>
      <c r="P24" s="109">
        <v>1</v>
      </c>
      <c r="Q24" s="109"/>
      <c r="R24" s="106"/>
      <c r="S24" s="109"/>
      <c r="T24" s="109"/>
      <c r="U24" s="109"/>
      <c r="V24" s="109"/>
      <c r="W24" s="109"/>
      <c r="X24" s="109"/>
      <c r="Y24" s="109"/>
      <c r="Z24" s="109"/>
      <c r="AA24" s="109"/>
      <c r="AB24" s="105"/>
      <c r="AC24" s="105"/>
      <c r="AD24" s="144"/>
      <c r="AE24" s="144"/>
      <c r="AF24" s="144"/>
      <c r="AG24" s="144"/>
      <c r="AH24" s="144"/>
      <c r="AI24" s="144"/>
      <c r="AJ24" s="144"/>
      <c r="AK24" s="109" t="s">
        <v>85</v>
      </c>
      <c r="AL24" s="107"/>
    </row>
    <row r="25" spans="1:38" ht="39.6">
      <c r="A25" s="89" t="s">
        <v>35</v>
      </c>
      <c r="B25" s="89">
        <v>2</v>
      </c>
      <c r="C25" s="108"/>
      <c r="D25" s="89"/>
      <c r="E25" s="106">
        <f t="shared" si="1"/>
        <v>0</v>
      </c>
      <c r="F25" s="89">
        <v>4</v>
      </c>
      <c r="G25" s="109">
        <v>4</v>
      </c>
      <c r="H25" s="110"/>
      <c r="I25" s="106">
        <f t="shared" si="2"/>
        <v>100</v>
      </c>
      <c r="J25" s="109">
        <v>4</v>
      </c>
      <c r="K25" s="109"/>
      <c r="L25" s="109"/>
      <c r="M25" s="106">
        <f t="shared" si="3"/>
        <v>0</v>
      </c>
      <c r="N25" s="109">
        <v>2</v>
      </c>
      <c r="O25" s="109"/>
      <c r="P25" s="109">
        <v>2</v>
      </c>
      <c r="Q25" s="109"/>
      <c r="R25" s="106">
        <f t="shared" si="4"/>
        <v>100</v>
      </c>
      <c r="S25" s="109">
        <v>2</v>
      </c>
      <c r="T25" s="109"/>
      <c r="U25" s="109">
        <v>2</v>
      </c>
      <c r="V25" s="109"/>
      <c r="W25" s="109"/>
      <c r="X25" s="109">
        <v>2</v>
      </c>
      <c r="Y25" s="109"/>
      <c r="Z25" s="109"/>
      <c r="AA25" s="109"/>
      <c r="AB25" s="105">
        <f t="shared" si="0"/>
        <v>-2</v>
      </c>
      <c r="AC25" s="105"/>
      <c r="AD25" s="144"/>
      <c r="AE25" s="144"/>
      <c r="AF25" s="144"/>
      <c r="AG25" s="144"/>
      <c r="AH25" s="144"/>
      <c r="AI25" s="144"/>
      <c r="AJ25" s="144"/>
      <c r="AK25" s="109" t="s">
        <v>35</v>
      </c>
      <c r="AL25" s="107" t="s">
        <v>79</v>
      </c>
    </row>
    <row r="26" spans="1:38">
      <c r="A26" s="89" t="s">
        <v>37</v>
      </c>
      <c r="B26" s="89"/>
      <c r="C26" s="108"/>
      <c r="D26" s="89"/>
      <c r="E26" s="106"/>
      <c r="F26" s="89"/>
      <c r="G26" s="109"/>
      <c r="H26" s="110"/>
      <c r="I26" s="106"/>
      <c r="J26" s="109"/>
      <c r="K26" s="109"/>
      <c r="L26" s="109"/>
      <c r="M26" s="106"/>
      <c r="N26" s="109"/>
      <c r="O26" s="109"/>
      <c r="P26" s="109"/>
      <c r="Q26" s="109"/>
      <c r="R26" s="106"/>
      <c r="S26" s="109"/>
      <c r="T26" s="109"/>
      <c r="U26" s="109">
        <v>3</v>
      </c>
      <c r="V26" s="109"/>
      <c r="W26" s="109"/>
      <c r="X26" s="109"/>
      <c r="Y26" s="109"/>
      <c r="Z26" s="109"/>
      <c r="AA26" s="109"/>
      <c r="AB26" s="105"/>
      <c r="AC26" s="105"/>
      <c r="AD26" s="144"/>
      <c r="AE26" s="144"/>
      <c r="AF26" s="144"/>
      <c r="AG26" s="144"/>
      <c r="AH26" s="144"/>
      <c r="AI26" s="144"/>
      <c r="AJ26" s="144"/>
      <c r="AK26" s="109" t="s">
        <v>37</v>
      </c>
      <c r="AL26" s="107"/>
    </row>
    <row r="27" spans="1:38">
      <c r="A27" s="89" t="s">
        <v>39</v>
      </c>
      <c r="B27" s="89">
        <v>8</v>
      </c>
      <c r="C27" s="108">
        <v>9</v>
      </c>
      <c r="D27" s="89"/>
      <c r="E27" s="106">
        <f t="shared" si="1"/>
        <v>112.5</v>
      </c>
      <c r="F27" s="89">
        <v>7</v>
      </c>
      <c r="G27" s="109">
        <v>7</v>
      </c>
      <c r="H27" s="110"/>
      <c r="I27" s="106">
        <f t="shared" si="2"/>
        <v>100</v>
      </c>
      <c r="J27" s="109">
        <v>7</v>
      </c>
      <c r="K27" s="109">
        <v>7</v>
      </c>
      <c r="L27" s="109"/>
      <c r="M27" s="106">
        <f t="shared" si="3"/>
        <v>100</v>
      </c>
      <c r="N27" s="109">
        <v>7</v>
      </c>
      <c r="O27" s="109"/>
      <c r="P27" s="109">
        <v>4</v>
      </c>
      <c r="Q27" s="109"/>
      <c r="R27" s="106">
        <f t="shared" si="4"/>
        <v>57.142857142857139</v>
      </c>
      <c r="S27" s="109">
        <v>10</v>
      </c>
      <c r="T27" s="109"/>
      <c r="U27" s="109">
        <v>4</v>
      </c>
      <c r="V27" s="109"/>
      <c r="W27" s="109"/>
      <c r="X27" s="109">
        <v>7</v>
      </c>
      <c r="Y27" s="109"/>
      <c r="Z27" s="109">
        <v>2</v>
      </c>
      <c r="AA27" s="109"/>
      <c r="AB27" s="105">
        <f t="shared" si="0"/>
        <v>-5</v>
      </c>
      <c r="AC27" s="105"/>
      <c r="AD27" s="144"/>
      <c r="AE27" s="144">
        <v>14</v>
      </c>
      <c r="AF27" s="144"/>
      <c r="AG27" s="144">
        <v>7</v>
      </c>
      <c r="AH27" s="144"/>
      <c r="AI27" s="144">
        <v>7</v>
      </c>
      <c r="AJ27" s="144"/>
      <c r="AK27" s="109" t="s">
        <v>39</v>
      </c>
      <c r="AL27" s="107" t="s">
        <v>135</v>
      </c>
    </row>
    <row r="28" spans="1:38">
      <c r="A28" s="89" t="s">
        <v>40</v>
      </c>
      <c r="B28" s="89">
        <v>2</v>
      </c>
      <c r="C28" s="108">
        <v>2</v>
      </c>
      <c r="D28" s="89"/>
      <c r="E28" s="106">
        <f t="shared" si="1"/>
        <v>100</v>
      </c>
      <c r="F28" s="89">
        <v>2</v>
      </c>
      <c r="G28" s="109">
        <v>2</v>
      </c>
      <c r="H28" s="110"/>
      <c r="I28" s="106">
        <f t="shared" si="2"/>
        <v>100</v>
      </c>
      <c r="J28" s="109">
        <v>2</v>
      </c>
      <c r="K28" s="109">
        <v>2</v>
      </c>
      <c r="L28" s="109"/>
      <c r="M28" s="106">
        <f t="shared" si="3"/>
        <v>100</v>
      </c>
      <c r="N28" s="109">
        <v>2</v>
      </c>
      <c r="O28" s="109"/>
      <c r="P28" s="109">
        <v>2</v>
      </c>
      <c r="Q28" s="109"/>
      <c r="R28" s="106">
        <f t="shared" si="4"/>
        <v>100</v>
      </c>
      <c r="S28" s="109"/>
      <c r="T28" s="109"/>
      <c r="U28" s="109"/>
      <c r="V28" s="109"/>
      <c r="W28" s="109"/>
      <c r="X28" s="109">
        <v>2</v>
      </c>
      <c r="Y28" s="109"/>
      <c r="Z28" s="109">
        <v>4</v>
      </c>
      <c r="AA28" s="109"/>
      <c r="AB28" s="105">
        <v>0</v>
      </c>
      <c r="AC28" s="105"/>
      <c r="AD28" s="144"/>
      <c r="AE28" s="144"/>
      <c r="AF28" s="144"/>
      <c r="AG28" s="144"/>
      <c r="AH28" s="144"/>
      <c r="AI28" s="144"/>
      <c r="AJ28" s="144"/>
      <c r="AK28" s="109" t="s">
        <v>40</v>
      </c>
      <c r="AL28" s="107"/>
    </row>
    <row r="29" spans="1:38">
      <c r="A29" s="89" t="s">
        <v>41</v>
      </c>
      <c r="B29" s="89">
        <v>4</v>
      </c>
      <c r="C29" s="108">
        <v>4</v>
      </c>
      <c r="D29" s="89"/>
      <c r="E29" s="106">
        <f t="shared" si="1"/>
        <v>100</v>
      </c>
      <c r="F29" s="89">
        <v>8</v>
      </c>
      <c r="G29" s="109"/>
      <c r="H29" s="110"/>
      <c r="I29" s="106">
        <f t="shared" si="2"/>
        <v>0</v>
      </c>
      <c r="J29" s="109">
        <v>3</v>
      </c>
      <c r="K29" s="109"/>
      <c r="L29" s="109"/>
      <c r="M29" s="106">
        <f t="shared" si="3"/>
        <v>0</v>
      </c>
      <c r="N29" s="109"/>
      <c r="O29" s="109">
        <v>3</v>
      </c>
      <c r="P29" s="109">
        <v>2</v>
      </c>
      <c r="Q29" s="109">
        <v>1</v>
      </c>
      <c r="R29" s="106">
        <f t="shared" si="4"/>
        <v>100</v>
      </c>
      <c r="S29" s="109">
        <v>3</v>
      </c>
      <c r="T29" s="109">
        <v>3</v>
      </c>
      <c r="U29" s="109">
        <v>6</v>
      </c>
      <c r="V29" s="109"/>
      <c r="W29" s="109"/>
      <c r="X29" s="109">
        <v>3</v>
      </c>
      <c r="Y29" s="109"/>
      <c r="Z29" s="109"/>
      <c r="AA29" s="109"/>
      <c r="AB29" s="105">
        <f t="shared" si="0"/>
        <v>-3</v>
      </c>
      <c r="AC29" s="105"/>
      <c r="AD29" s="144"/>
      <c r="AE29" s="144">
        <v>3</v>
      </c>
      <c r="AF29" s="144"/>
      <c r="AG29" s="144">
        <v>3</v>
      </c>
      <c r="AH29" s="144"/>
      <c r="AI29" s="144">
        <v>3</v>
      </c>
      <c r="AJ29" s="144"/>
      <c r="AK29" s="109" t="s">
        <v>41</v>
      </c>
      <c r="AL29" s="107" t="s">
        <v>130</v>
      </c>
    </row>
    <row r="30" spans="1:38">
      <c r="A30" s="89" t="s">
        <v>111</v>
      </c>
      <c r="B30" s="89">
        <v>3</v>
      </c>
      <c r="C30" s="108"/>
      <c r="D30" s="89"/>
      <c r="E30" s="106">
        <f t="shared" si="1"/>
        <v>0</v>
      </c>
      <c r="F30" s="89">
        <v>2</v>
      </c>
      <c r="G30" s="109"/>
      <c r="H30" s="110"/>
      <c r="I30" s="106">
        <f t="shared" si="2"/>
        <v>0</v>
      </c>
      <c r="J30" s="109">
        <v>2</v>
      </c>
      <c r="K30" s="109">
        <v>1</v>
      </c>
      <c r="L30" s="109"/>
      <c r="M30" s="106">
        <f t="shared" si="3"/>
        <v>50</v>
      </c>
      <c r="N30" s="109"/>
      <c r="O30" s="109">
        <v>1</v>
      </c>
      <c r="P30" s="109"/>
      <c r="Q30" s="109"/>
      <c r="R30" s="106">
        <f t="shared" si="4"/>
        <v>0</v>
      </c>
      <c r="S30" s="109"/>
      <c r="T30" s="109"/>
      <c r="U30" s="109"/>
      <c r="V30" s="109"/>
      <c r="W30" s="109"/>
      <c r="X30" s="109">
        <v>3</v>
      </c>
      <c r="Y30" s="109"/>
      <c r="Z30" s="109">
        <v>3</v>
      </c>
      <c r="AA30" s="109"/>
      <c r="AB30" s="105">
        <f t="shared" si="0"/>
        <v>0</v>
      </c>
      <c r="AC30" s="105"/>
      <c r="AD30" s="144"/>
      <c r="AE30" s="144">
        <v>3</v>
      </c>
      <c r="AF30" s="144"/>
      <c r="AG30" s="144">
        <v>3</v>
      </c>
      <c r="AH30" s="144"/>
      <c r="AI30" s="144">
        <v>3</v>
      </c>
      <c r="AJ30" s="144"/>
      <c r="AK30" s="109" t="s">
        <v>111</v>
      </c>
      <c r="AL30" s="107" t="s">
        <v>130</v>
      </c>
    </row>
    <row r="31" spans="1:38">
      <c r="A31" s="89" t="s">
        <v>42</v>
      </c>
      <c r="B31" s="89"/>
      <c r="C31" s="108"/>
      <c r="D31" s="89"/>
      <c r="E31" s="106"/>
      <c r="F31" s="89"/>
      <c r="G31" s="109"/>
      <c r="H31" s="110"/>
      <c r="I31" s="106"/>
      <c r="J31" s="109"/>
      <c r="K31" s="109"/>
      <c r="L31" s="109"/>
      <c r="M31" s="106"/>
      <c r="N31" s="109"/>
      <c r="O31" s="109"/>
      <c r="P31" s="109"/>
      <c r="Q31" s="109"/>
      <c r="R31" s="106"/>
      <c r="S31" s="109"/>
      <c r="T31" s="109"/>
      <c r="U31" s="109"/>
      <c r="V31" s="109"/>
      <c r="W31" s="109"/>
      <c r="X31" s="109"/>
      <c r="Y31" s="109"/>
      <c r="Z31" s="109"/>
      <c r="AA31" s="109"/>
      <c r="AB31" s="105"/>
      <c r="AC31" s="105"/>
      <c r="AD31" s="144"/>
      <c r="AE31" s="144"/>
      <c r="AF31" s="144"/>
      <c r="AG31" s="144"/>
      <c r="AH31" s="144"/>
      <c r="AI31" s="144"/>
      <c r="AJ31" s="144"/>
      <c r="AK31" s="109" t="s">
        <v>42</v>
      </c>
      <c r="AL31" s="107"/>
    </row>
    <row r="32" spans="1:38">
      <c r="A32" s="89" t="s">
        <v>77</v>
      </c>
      <c r="B32" s="113"/>
      <c r="C32" s="114">
        <v>1</v>
      </c>
      <c r="D32" s="89"/>
      <c r="E32" s="106"/>
      <c r="F32" s="89"/>
      <c r="G32" s="109"/>
      <c r="H32" s="110"/>
      <c r="I32" s="106"/>
      <c r="J32" s="109"/>
      <c r="K32" s="109"/>
      <c r="L32" s="109"/>
      <c r="M32" s="106"/>
      <c r="N32" s="109"/>
      <c r="O32" s="109"/>
      <c r="P32" s="109"/>
      <c r="Q32" s="109"/>
      <c r="R32" s="106"/>
      <c r="S32" s="109"/>
      <c r="T32" s="109"/>
      <c r="U32" s="109"/>
      <c r="V32" s="109"/>
      <c r="W32" s="109"/>
      <c r="X32" s="109"/>
      <c r="Y32" s="109"/>
      <c r="Z32" s="109"/>
      <c r="AA32" s="109"/>
      <c r="AB32" s="105"/>
      <c r="AC32" s="105"/>
      <c r="AD32" s="144"/>
      <c r="AE32" s="144"/>
      <c r="AF32" s="144"/>
      <c r="AG32" s="144"/>
      <c r="AH32" s="144"/>
      <c r="AI32" s="144"/>
      <c r="AJ32" s="144"/>
      <c r="AK32" s="109" t="s">
        <v>77</v>
      </c>
      <c r="AL32" s="107"/>
    </row>
    <row r="33" spans="1:38">
      <c r="A33" s="89" t="s">
        <v>43</v>
      </c>
      <c r="B33" s="89"/>
      <c r="C33" s="108"/>
      <c r="D33" s="89"/>
      <c r="E33" s="106"/>
      <c r="F33" s="89">
        <v>2</v>
      </c>
      <c r="G33" s="109"/>
      <c r="H33" s="110"/>
      <c r="I33" s="106">
        <f t="shared" si="2"/>
        <v>0</v>
      </c>
      <c r="J33" s="109"/>
      <c r="K33" s="109"/>
      <c r="L33" s="109"/>
      <c r="M33" s="106"/>
      <c r="N33" s="109">
        <v>10</v>
      </c>
      <c r="O33" s="109">
        <v>3</v>
      </c>
      <c r="P33" s="109">
        <v>0</v>
      </c>
      <c r="Q33" s="109">
        <v>2</v>
      </c>
      <c r="R33" s="106">
        <v>0</v>
      </c>
      <c r="S33" s="109">
        <v>6</v>
      </c>
      <c r="T33" s="109">
        <v>0</v>
      </c>
      <c r="U33" s="109"/>
      <c r="V33" s="109"/>
      <c r="W33" s="109"/>
      <c r="X33" s="109"/>
      <c r="Y33" s="109"/>
      <c r="Z33" s="109"/>
      <c r="AA33" s="109"/>
      <c r="AB33" s="105"/>
      <c r="AC33" s="105"/>
      <c r="AD33" s="144"/>
      <c r="AE33" s="144"/>
      <c r="AF33" s="144"/>
      <c r="AG33" s="144"/>
      <c r="AH33" s="144"/>
      <c r="AI33" s="144"/>
      <c r="AJ33" s="144"/>
      <c r="AK33" s="109" t="s">
        <v>43</v>
      </c>
      <c r="AL33" s="107"/>
    </row>
    <row r="34" spans="1:38">
      <c r="A34" s="89" t="s">
        <v>44</v>
      </c>
      <c r="B34" s="89">
        <v>12</v>
      </c>
      <c r="C34" s="89">
        <v>10</v>
      </c>
      <c r="D34" s="89"/>
      <c r="E34" s="106">
        <f t="shared" si="1"/>
        <v>83.333333333333343</v>
      </c>
      <c r="F34" s="89">
        <v>5</v>
      </c>
      <c r="G34" s="89">
        <v>17</v>
      </c>
      <c r="H34" s="108"/>
      <c r="I34" s="106">
        <f t="shared" si="2"/>
        <v>340</v>
      </c>
      <c r="J34" s="109">
        <v>13</v>
      </c>
      <c r="K34" s="109">
        <v>6</v>
      </c>
      <c r="L34" s="109"/>
      <c r="M34" s="106">
        <f t="shared" si="3"/>
        <v>46.153846153846153</v>
      </c>
      <c r="N34" s="109">
        <v>3</v>
      </c>
      <c r="O34" s="109">
        <v>3</v>
      </c>
      <c r="P34" s="109">
        <v>1</v>
      </c>
      <c r="Q34" s="109"/>
      <c r="R34" s="106">
        <f t="shared" si="4"/>
        <v>16.666666666666664</v>
      </c>
      <c r="S34" s="109">
        <v>2</v>
      </c>
      <c r="T34" s="109">
        <v>3</v>
      </c>
      <c r="U34" s="109">
        <v>1</v>
      </c>
      <c r="V34" s="109"/>
      <c r="W34" s="109"/>
      <c r="X34" s="109">
        <v>3</v>
      </c>
      <c r="Y34" s="109"/>
      <c r="Z34" s="109">
        <v>1</v>
      </c>
      <c r="AA34" s="109"/>
      <c r="AB34" s="105">
        <f t="shared" si="0"/>
        <v>-2</v>
      </c>
      <c r="AC34" s="105"/>
      <c r="AD34" s="105"/>
      <c r="AE34" s="105">
        <v>3</v>
      </c>
      <c r="AF34" s="105">
        <v>1</v>
      </c>
      <c r="AG34" s="105">
        <v>3</v>
      </c>
      <c r="AH34" s="105"/>
      <c r="AI34" s="105">
        <v>3</v>
      </c>
      <c r="AJ34" s="105"/>
      <c r="AK34" s="89" t="s">
        <v>44</v>
      </c>
      <c r="AL34" s="107" t="s">
        <v>130</v>
      </c>
    </row>
    <row r="35" spans="1:38">
      <c r="A35" s="89" t="s">
        <v>75</v>
      </c>
      <c r="B35" s="113"/>
      <c r="C35" s="113"/>
      <c r="D35" s="113"/>
      <c r="E35" s="106"/>
      <c r="F35" s="113"/>
      <c r="G35" s="113"/>
      <c r="H35" s="114"/>
      <c r="I35" s="106"/>
      <c r="J35" s="126"/>
      <c r="K35" s="126">
        <v>1</v>
      </c>
      <c r="L35" s="126"/>
      <c r="M35" s="106"/>
      <c r="N35" s="126"/>
      <c r="O35" s="126"/>
      <c r="P35" s="126"/>
      <c r="Q35" s="126"/>
      <c r="R35" s="106"/>
      <c r="S35" s="126"/>
      <c r="T35" s="126"/>
      <c r="U35" s="126"/>
      <c r="V35" s="126"/>
      <c r="W35" s="126"/>
      <c r="X35" s="126"/>
      <c r="Y35" s="126"/>
      <c r="Z35" s="126"/>
      <c r="AA35" s="126"/>
      <c r="AB35" s="105"/>
      <c r="AC35" s="105"/>
      <c r="AD35" s="105"/>
      <c r="AE35" s="105"/>
      <c r="AF35" s="105"/>
      <c r="AG35" s="105"/>
      <c r="AH35" s="105"/>
      <c r="AI35" s="105"/>
      <c r="AJ35" s="105"/>
      <c r="AK35" s="89" t="s">
        <v>75</v>
      </c>
      <c r="AL35" s="107"/>
    </row>
    <row r="36" spans="1:38">
      <c r="A36" s="89"/>
      <c r="B36" s="113"/>
      <c r="C36" s="113"/>
      <c r="D36" s="113"/>
      <c r="E36" s="106"/>
      <c r="F36" s="113"/>
      <c r="G36" s="113"/>
      <c r="H36" s="114"/>
      <c r="I36" s="106"/>
      <c r="J36" s="126"/>
      <c r="K36" s="126"/>
      <c r="L36" s="126"/>
      <c r="M36" s="106"/>
      <c r="N36" s="126"/>
      <c r="O36" s="126"/>
      <c r="P36" s="126">
        <v>4</v>
      </c>
      <c r="Q36" s="126"/>
      <c r="R36" s="106"/>
      <c r="S36" s="126"/>
      <c r="T36" s="126"/>
      <c r="U36" s="126">
        <v>2</v>
      </c>
      <c r="V36" s="126"/>
      <c r="W36" s="126"/>
      <c r="X36" s="126"/>
      <c r="Y36" s="126"/>
      <c r="Z36" s="126"/>
      <c r="AA36" s="126"/>
      <c r="AB36" s="105"/>
      <c r="AC36" s="105"/>
      <c r="AD36" s="105"/>
      <c r="AE36" s="105"/>
      <c r="AF36" s="105"/>
      <c r="AG36" s="105"/>
      <c r="AH36" s="105"/>
      <c r="AI36" s="105"/>
      <c r="AJ36" s="105"/>
      <c r="AK36" s="89" t="s">
        <v>87</v>
      </c>
      <c r="AL36" s="107"/>
    </row>
    <row r="37" spans="1:38">
      <c r="A37" s="89" t="s">
        <v>45</v>
      </c>
      <c r="B37" s="113">
        <v>40</v>
      </c>
      <c r="C37" s="113">
        <v>25</v>
      </c>
      <c r="D37" s="113"/>
      <c r="E37" s="106">
        <f t="shared" si="1"/>
        <v>62.5</v>
      </c>
      <c r="F37" s="113">
        <v>40</v>
      </c>
      <c r="G37" s="113">
        <v>39</v>
      </c>
      <c r="H37" s="114"/>
      <c r="I37" s="106">
        <f t="shared" si="2"/>
        <v>97.5</v>
      </c>
      <c r="J37" s="126">
        <v>36</v>
      </c>
      <c r="K37" s="126">
        <v>38</v>
      </c>
      <c r="L37" s="126"/>
      <c r="M37" s="106">
        <f t="shared" si="3"/>
        <v>105.55555555555556</v>
      </c>
      <c r="N37" s="126">
        <v>38</v>
      </c>
      <c r="O37" s="126"/>
      <c r="P37" s="126">
        <v>36</v>
      </c>
      <c r="Q37" s="126"/>
      <c r="R37" s="106">
        <f t="shared" si="4"/>
        <v>94.73684210526315</v>
      </c>
      <c r="S37" s="126">
        <v>38</v>
      </c>
      <c r="T37" s="126">
        <v>17</v>
      </c>
      <c r="U37" s="126">
        <v>48</v>
      </c>
      <c r="V37" s="126"/>
      <c r="W37" s="126"/>
      <c r="X37" s="126">
        <v>40</v>
      </c>
      <c r="Y37" s="126"/>
      <c r="Z37" s="126">
        <v>32</v>
      </c>
      <c r="AA37" s="126"/>
      <c r="AB37" s="105">
        <f t="shared" si="0"/>
        <v>-8</v>
      </c>
      <c r="AC37" s="105"/>
      <c r="AD37" s="105"/>
      <c r="AE37" s="105">
        <v>25</v>
      </c>
      <c r="AF37" s="105">
        <v>23</v>
      </c>
      <c r="AG37" s="105">
        <v>34</v>
      </c>
      <c r="AH37" s="105">
        <v>6</v>
      </c>
      <c r="AI37" s="105">
        <v>34</v>
      </c>
      <c r="AJ37" s="105">
        <v>6</v>
      </c>
      <c r="AK37" s="89" t="s">
        <v>45</v>
      </c>
      <c r="AL37" s="107" t="s">
        <v>136</v>
      </c>
    </row>
    <row r="38" spans="1:38">
      <c r="A38" s="89" t="s">
        <v>46</v>
      </c>
      <c r="B38" s="113"/>
      <c r="C38" s="113"/>
      <c r="D38" s="113"/>
      <c r="E38" s="106"/>
      <c r="F38" s="113"/>
      <c r="G38" s="113"/>
      <c r="H38" s="114"/>
      <c r="I38" s="106"/>
      <c r="J38" s="126"/>
      <c r="K38" s="126"/>
      <c r="L38" s="126"/>
      <c r="M38" s="106"/>
      <c r="N38" s="126"/>
      <c r="O38" s="126"/>
      <c r="P38" s="126"/>
      <c r="Q38" s="126"/>
      <c r="R38" s="106"/>
      <c r="S38" s="126"/>
      <c r="T38" s="126"/>
      <c r="U38" s="126"/>
      <c r="V38" s="126"/>
      <c r="W38" s="126"/>
      <c r="X38" s="126"/>
      <c r="Y38" s="126"/>
      <c r="Z38" s="126"/>
      <c r="AA38" s="126"/>
      <c r="AB38" s="105"/>
      <c r="AC38" s="105"/>
      <c r="AD38" s="105"/>
      <c r="AE38" s="105"/>
      <c r="AF38" s="105"/>
      <c r="AG38" s="105"/>
      <c r="AH38" s="105"/>
      <c r="AI38" s="105"/>
      <c r="AJ38" s="105"/>
      <c r="AK38" s="89" t="s">
        <v>46</v>
      </c>
      <c r="AL38" s="107"/>
    </row>
    <row r="39" spans="1:38" ht="20.100000000000001" thickBot="1">
      <c r="A39" s="89" t="s">
        <v>47</v>
      </c>
      <c r="B39" s="127">
        <v>500</v>
      </c>
      <c r="C39" s="113">
        <v>333</v>
      </c>
      <c r="D39" s="113">
        <v>28</v>
      </c>
      <c r="E39" s="106">
        <f t="shared" si="1"/>
        <v>72.2</v>
      </c>
      <c r="F39" s="113">
        <v>450</v>
      </c>
      <c r="G39" s="113">
        <v>311</v>
      </c>
      <c r="H39" s="114">
        <v>42</v>
      </c>
      <c r="I39" s="128">
        <f t="shared" si="2"/>
        <v>78.444444444444457</v>
      </c>
      <c r="J39" s="126">
        <v>360</v>
      </c>
      <c r="K39" s="126">
        <v>328</v>
      </c>
      <c r="L39" s="126">
        <v>104</v>
      </c>
      <c r="M39" s="106">
        <f t="shared" si="3"/>
        <v>120</v>
      </c>
      <c r="N39" s="126">
        <v>320</v>
      </c>
      <c r="O39" s="126"/>
      <c r="P39" s="126">
        <v>316</v>
      </c>
      <c r="Q39" s="126">
        <v>83</v>
      </c>
      <c r="R39" s="129">
        <f t="shared" si="4"/>
        <v>124.6875</v>
      </c>
      <c r="S39" s="126">
        <v>330</v>
      </c>
      <c r="T39" s="126"/>
      <c r="U39" s="126">
        <v>309</v>
      </c>
      <c r="V39" s="126">
        <v>73</v>
      </c>
      <c r="W39" s="126"/>
      <c r="X39" s="126">
        <v>351</v>
      </c>
      <c r="Y39" s="126">
        <v>20</v>
      </c>
      <c r="Z39" s="126">
        <v>345</v>
      </c>
      <c r="AA39" s="126">
        <v>91</v>
      </c>
      <c r="AB39" s="105">
        <f t="shared" si="0"/>
        <v>-6</v>
      </c>
      <c r="AC39" s="105">
        <f>AA39-Y39</f>
        <v>71</v>
      </c>
      <c r="AD39" s="105"/>
      <c r="AE39" s="105"/>
      <c r="AF39" s="105"/>
      <c r="AG39" s="105"/>
      <c r="AH39" s="105"/>
      <c r="AI39" s="105"/>
      <c r="AJ39" s="105"/>
      <c r="AK39" s="89" t="s">
        <v>47</v>
      </c>
      <c r="AL39" s="112"/>
    </row>
    <row r="40" spans="1:38">
      <c r="A40" s="130" t="s">
        <v>48</v>
      </c>
      <c r="B40" s="131">
        <f>SUM(B2:B39)</f>
        <v>1122</v>
      </c>
      <c r="C40" s="132">
        <f>SUM(C2:C39)</f>
        <v>699</v>
      </c>
      <c r="D40" s="132">
        <f>SUM(D2:D39)</f>
        <v>72</v>
      </c>
      <c r="E40" s="133"/>
      <c r="F40" s="132">
        <f>SUM(F2:F39)</f>
        <v>1049</v>
      </c>
      <c r="G40" s="130">
        <f>SUM(G2:G39)</f>
        <v>801</v>
      </c>
      <c r="H40" s="130">
        <f>SUM(H2:H39)</f>
        <v>82</v>
      </c>
      <c r="I40" s="134"/>
      <c r="J40" s="130">
        <f>SUM(J2:J39)</f>
        <v>881</v>
      </c>
      <c r="K40" s="130">
        <f>SUM(K2:K39)</f>
        <v>743</v>
      </c>
      <c r="L40" s="130">
        <f>SUM(L2:L39)</f>
        <v>150</v>
      </c>
      <c r="M40" s="133"/>
      <c r="N40" s="135">
        <f>SUM(N2:N39)</f>
        <v>769</v>
      </c>
      <c r="O40" s="135">
        <f>SUM(O2:O39)</f>
        <v>96</v>
      </c>
      <c r="P40" s="135">
        <f>SUM(P2:P39)</f>
        <v>663</v>
      </c>
      <c r="Q40" s="135">
        <f>SUM(Q2:Q39)</f>
        <v>148</v>
      </c>
      <c r="R40" s="136">
        <f t="shared" si="4"/>
        <v>93.757225433526017</v>
      </c>
      <c r="S40" s="130">
        <f>SUM(S2:S39)</f>
        <v>693</v>
      </c>
      <c r="T40" s="130">
        <f>SUM(T2:T39)</f>
        <v>145</v>
      </c>
      <c r="U40" s="130">
        <f>SUM(U2:U39)</f>
        <v>752</v>
      </c>
      <c r="V40" s="130">
        <f>SUM(V2:V39)</f>
        <v>191</v>
      </c>
      <c r="W40" s="137">
        <f>SUM(U40:V40)/SUM(S40:T40)</f>
        <v>1.1252983293556087</v>
      </c>
      <c r="X40" s="138">
        <f t="shared" ref="X40:AC40" si="5">SUM(X2:X39)</f>
        <v>757</v>
      </c>
      <c r="Y40" s="138">
        <f t="shared" si="5"/>
        <v>100</v>
      </c>
      <c r="Z40" s="138">
        <f t="shared" si="5"/>
        <v>802</v>
      </c>
      <c r="AA40" s="138">
        <f t="shared" si="5"/>
        <v>129</v>
      </c>
      <c r="AB40" s="138">
        <f t="shared" si="5"/>
        <v>42</v>
      </c>
      <c r="AC40" s="138">
        <f t="shared" si="5"/>
        <v>29</v>
      </c>
      <c r="AD40" s="137">
        <v>0.7</v>
      </c>
      <c r="AE40" s="138">
        <f t="shared" ref="AE40:AJ40" si="6">SUM(AE2:AE39)</f>
        <v>384</v>
      </c>
      <c r="AF40" s="138">
        <f t="shared" si="6"/>
        <v>111</v>
      </c>
      <c r="AG40" s="138">
        <f t="shared" si="6"/>
        <v>356</v>
      </c>
      <c r="AH40" s="138">
        <f t="shared" si="6"/>
        <v>80</v>
      </c>
      <c r="AI40" s="138">
        <f t="shared" si="6"/>
        <v>360</v>
      </c>
      <c r="AJ40" s="138">
        <f t="shared" si="6"/>
        <v>49</v>
      </c>
      <c r="AK40" s="130"/>
      <c r="AL40" s="107"/>
    </row>
    <row r="41" spans="1:38">
      <c r="A41" s="89" t="s">
        <v>49</v>
      </c>
      <c r="B41" s="89"/>
      <c r="C41" s="89">
        <f>SUM(C40,D40)</f>
        <v>771</v>
      </c>
      <c r="D41" s="89"/>
      <c r="E41" s="139">
        <f>C40/B40*100</f>
        <v>62.299465240641716</v>
      </c>
      <c r="F41" s="89"/>
      <c r="G41" s="89">
        <f>SUM(G40+H40)</f>
        <v>883</v>
      </c>
      <c r="H41" s="89"/>
      <c r="I41" s="89">
        <v>84</v>
      </c>
      <c r="J41" s="89"/>
      <c r="K41" s="89">
        <f>SUM(K40+L40)</f>
        <v>893</v>
      </c>
      <c r="L41" s="89"/>
      <c r="M41" s="140">
        <f>(K41/J40)*100</f>
        <v>101.36208853575484</v>
      </c>
      <c r="N41" s="105">
        <f>N40+O40</f>
        <v>865</v>
      </c>
      <c r="O41" s="105"/>
      <c r="P41" s="105">
        <f>P40+Q40</f>
        <v>811</v>
      </c>
      <c r="Q41" s="105"/>
      <c r="R41" s="106"/>
      <c r="S41" s="89">
        <f>SUM(S40:T40)</f>
        <v>838</v>
      </c>
      <c r="T41" s="89"/>
      <c r="U41" s="89">
        <f>SUM(U40:V40)</f>
        <v>943</v>
      </c>
      <c r="V41" s="89"/>
      <c r="W41" s="89"/>
      <c r="X41" s="139">
        <f>SUM(X40+Y40)</f>
        <v>857</v>
      </c>
      <c r="Y41" s="89"/>
      <c r="Z41" s="139">
        <f>SUM(Z40:AA40)</f>
        <v>931</v>
      </c>
      <c r="AA41" s="89"/>
      <c r="AB41" s="139">
        <f>AB40+AC40</f>
        <v>71</v>
      </c>
      <c r="AC41" s="89"/>
      <c r="AD41" s="89"/>
      <c r="AE41" s="139"/>
      <c r="AF41" s="139"/>
      <c r="AG41" s="139"/>
      <c r="AH41" s="139"/>
      <c r="AI41" s="139"/>
      <c r="AJ41" s="139"/>
      <c r="AK41" s="89"/>
      <c r="AL41" s="107"/>
    </row>
    <row r="42" spans="1:38" ht="100.5">
      <c r="A42" s="89"/>
      <c r="B42" s="90" t="s">
        <v>15</v>
      </c>
      <c r="C42" s="90" t="s">
        <v>99</v>
      </c>
      <c r="D42" s="90" t="s">
        <v>100</v>
      </c>
      <c r="E42" s="91" t="s">
        <v>101</v>
      </c>
      <c r="F42" s="90" t="s">
        <v>102</v>
      </c>
      <c r="G42" s="90" t="s">
        <v>103</v>
      </c>
      <c r="H42" s="90" t="s">
        <v>104</v>
      </c>
      <c r="I42" s="91" t="s">
        <v>101</v>
      </c>
      <c r="J42" s="90" t="s">
        <v>105</v>
      </c>
      <c r="K42" s="93" t="s">
        <v>74</v>
      </c>
      <c r="L42" s="93" t="s">
        <v>71</v>
      </c>
      <c r="M42" s="94" t="s">
        <v>72</v>
      </c>
      <c r="N42" s="141" t="s">
        <v>73</v>
      </c>
      <c r="O42" s="141" t="s">
        <v>80</v>
      </c>
      <c r="P42" s="141" t="s">
        <v>86</v>
      </c>
      <c r="Q42" s="141" t="s">
        <v>81</v>
      </c>
      <c r="R42" s="142" t="s">
        <v>72</v>
      </c>
      <c r="S42" s="93" t="s">
        <v>82</v>
      </c>
      <c r="T42" s="93" t="s">
        <v>83</v>
      </c>
      <c r="U42" s="93" t="s">
        <v>95</v>
      </c>
      <c r="V42" s="93" t="s">
        <v>96</v>
      </c>
      <c r="W42" s="93" t="s">
        <v>72</v>
      </c>
      <c r="X42" s="93" t="s">
        <v>97</v>
      </c>
      <c r="Y42" s="93" t="s">
        <v>98</v>
      </c>
      <c r="Z42" s="93" t="s">
        <v>117</v>
      </c>
      <c r="AA42" s="93" t="s">
        <v>118</v>
      </c>
      <c r="AB42" s="93" t="s">
        <v>115</v>
      </c>
      <c r="AC42" s="93" t="s">
        <v>116</v>
      </c>
      <c r="AD42" s="93" t="s">
        <v>119</v>
      </c>
      <c r="AE42" s="93" t="s">
        <v>120</v>
      </c>
      <c r="AF42" s="93" t="s">
        <v>121</v>
      </c>
      <c r="AG42" s="93" t="s">
        <v>122</v>
      </c>
      <c r="AH42" s="93" t="s">
        <v>123</v>
      </c>
      <c r="AI42" s="93" t="s">
        <v>124</v>
      </c>
      <c r="AJ42" s="93" t="s">
        <v>125</v>
      </c>
      <c r="AK42" s="89"/>
      <c r="AL42" s="90"/>
    </row>
    <row r="43" spans="1:38" ht="59.7">
      <c r="A43" s="143" t="s">
        <v>112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45" t="s">
        <v>126</v>
      </c>
      <c r="AA43" s="145" t="s">
        <v>127</v>
      </c>
      <c r="AB43" s="145"/>
      <c r="AC43" s="145"/>
      <c r="AD43" s="145"/>
      <c r="AE43" s="145"/>
      <c r="AF43" s="145"/>
      <c r="AG43" s="145"/>
      <c r="AH43" s="145"/>
      <c r="AI43" s="145"/>
      <c r="AJ43" s="145"/>
      <c r="AK43" s="131"/>
      <c r="AL43" s="131"/>
    </row>
    <row r="44" spans="1:38">
      <c r="A44" s="131" t="s">
        <v>51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31"/>
      <c r="AL44" s="131"/>
    </row>
  </sheetData>
  <dataConsolidate/>
  <phoneticPr fontId="0" type="noConversion"/>
  <pageMargins left="0.25" right="0.25" top="0.25" bottom="0.25" header="0.3" footer="0.3"/>
  <pageSetup scale="71" firstPageNumber="0" orientation="landscape" horizontalDpi="300" verticalDpi="300" r:id="rId1"/>
  <headerFooter alignWithMargins="0">
    <oddHeader>&amp;C&amp;A</oddHeader>
    <oddFooter>&amp;CPage &amp;P</oddFooter>
  </headerFooter>
  <colBreaks count="2" manualBreakCount="2">
    <brk id="13" max="1048575" man="1"/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H37"/>
  <sheetViews>
    <sheetView tabSelected="1" view="pageBreakPreview" topLeftCell="M1" zoomScale="50" zoomScaleNormal="75" zoomScaleSheetLayoutView="50" workbookViewId="0">
      <selection sqref="A1:AH37"/>
    </sheetView>
  </sheetViews>
  <sheetFormatPr defaultColWidth="11.71875" defaultRowHeight="12.3"/>
  <cols>
    <col min="1" max="1" width="23.83203125" customWidth="1"/>
    <col min="2" max="2" width="15.44140625" style="155" customWidth="1"/>
    <col min="3" max="3" width="18.44140625" style="176" customWidth="1"/>
    <col min="4" max="4" width="16.44140625" style="155" customWidth="1"/>
    <col min="5" max="5" width="16.83203125" style="176" customWidth="1"/>
    <col min="6" max="6" width="17.1640625" style="155" customWidth="1"/>
    <col min="7" max="7" width="17.71875" style="176" customWidth="1"/>
    <col min="8" max="8" width="17.1640625" style="155" customWidth="1"/>
    <col min="9" max="9" width="17.83203125" style="155" customWidth="1"/>
    <col min="10" max="10" width="17.27734375" style="176" customWidth="1"/>
    <col min="11" max="11" width="17.27734375" style="155" customWidth="1"/>
    <col min="12" max="12" width="17.27734375" style="176" customWidth="1"/>
    <col min="13" max="13" width="17.27734375" style="155" customWidth="1"/>
    <col min="14" max="14" width="17.27734375" style="176" customWidth="1"/>
    <col min="15" max="15" width="17.27734375" style="155" customWidth="1"/>
    <col min="16" max="16" width="19.0546875" customWidth="1"/>
    <col min="17" max="17" width="16.44140625" style="155" customWidth="1"/>
    <col min="18" max="18" width="16.83203125" style="176" customWidth="1"/>
    <col min="19" max="19" width="16.83203125" style="168" customWidth="1"/>
    <col min="20" max="20" width="16.83203125" style="185" customWidth="1"/>
    <col min="21" max="21" width="16.83203125" style="202" customWidth="1"/>
    <col min="22" max="22" width="16.83203125" style="226" customWidth="1"/>
    <col min="23" max="23" width="16.83203125" style="210" customWidth="1"/>
    <col min="24" max="24" width="16.83203125" style="218" customWidth="1"/>
    <col min="25" max="25" width="15.83203125" style="155" customWidth="1"/>
    <col min="26" max="26" width="17.83203125" style="176" customWidth="1"/>
    <col min="27" max="27" width="17.83203125" style="168" customWidth="1"/>
    <col min="28" max="28" width="17.83203125" style="185" customWidth="1"/>
    <col min="29" max="29" width="16.83203125" style="202" customWidth="1"/>
    <col min="30" max="30" width="16.83203125" style="226" customWidth="1"/>
    <col min="31" max="31" width="16.83203125" style="210" customWidth="1"/>
    <col min="32" max="32" width="16.83203125" style="218" customWidth="1"/>
    <col min="33" max="33" width="20.5" customWidth="1"/>
    <col min="34" max="34" width="48.44140625" customWidth="1"/>
  </cols>
  <sheetData>
    <row r="1" spans="1:34" ht="80.400000000000006">
      <c r="A1" s="89"/>
      <c r="B1" s="148" t="s">
        <v>97</v>
      </c>
      <c r="C1" s="169" t="s">
        <v>98</v>
      </c>
      <c r="D1" s="148" t="s">
        <v>113</v>
      </c>
      <c r="E1" s="169" t="s">
        <v>114</v>
      </c>
      <c r="F1" s="148" t="s">
        <v>115</v>
      </c>
      <c r="G1" s="169" t="s">
        <v>116</v>
      </c>
      <c r="H1" s="148" t="s">
        <v>119</v>
      </c>
      <c r="I1" s="148" t="s">
        <v>120</v>
      </c>
      <c r="J1" s="169" t="s">
        <v>121</v>
      </c>
      <c r="K1" s="148" t="s">
        <v>149</v>
      </c>
      <c r="L1" s="169" t="s">
        <v>141</v>
      </c>
      <c r="M1" s="148" t="s">
        <v>143</v>
      </c>
      <c r="N1" s="169" t="s">
        <v>144</v>
      </c>
      <c r="O1" s="148" t="s">
        <v>119</v>
      </c>
      <c r="P1" s="89"/>
      <c r="Q1" s="148" t="s">
        <v>151</v>
      </c>
      <c r="R1" s="169" t="s">
        <v>123</v>
      </c>
      <c r="S1" s="161" t="s">
        <v>145</v>
      </c>
      <c r="T1" s="181" t="s">
        <v>146</v>
      </c>
      <c r="U1" s="195" t="s">
        <v>152</v>
      </c>
      <c r="V1" s="219" t="s">
        <v>162</v>
      </c>
      <c r="W1" s="203" t="s">
        <v>153</v>
      </c>
      <c r="X1" s="211" t="s">
        <v>154</v>
      </c>
      <c r="Y1" s="148" t="s">
        <v>124</v>
      </c>
      <c r="Z1" s="169" t="s">
        <v>125</v>
      </c>
      <c r="AA1" s="161" t="s">
        <v>147</v>
      </c>
      <c r="AB1" s="181" t="s">
        <v>148</v>
      </c>
      <c r="AC1" s="195" t="s">
        <v>155</v>
      </c>
      <c r="AD1" s="219" t="s">
        <v>163</v>
      </c>
      <c r="AE1" s="203" t="s">
        <v>156</v>
      </c>
      <c r="AF1" s="211" t="s">
        <v>157</v>
      </c>
      <c r="AG1" s="89"/>
      <c r="AH1" s="90" t="s">
        <v>16</v>
      </c>
    </row>
    <row r="2" spans="1:34" ht="20.100000000000001">
      <c r="A2" s="89" t="s">
        <v>17</v>
      </c>
      <c r="B2" s="149"/>
      <c r="C2" s="170"/>
      <c r="D2" s="149"/>
      <c r="E2" s="170"/>
      <c r="F2" s="149"/>
      <c r="G2" s="170"/>
      <c r="H2" s="186"/>
      <c r="I2" s="149"/>
      <c r="J2" s="170"/>
      <c r="K2" s="149"/>
      <c r="L2" s="170"/>
      <c r="M2" s="149"/>
      <c r="N2" s="170"/>
      <c r="O2" s="186"/>
      <c r="P2" s="89" t="s">
        <v>17</v>
      </c>
      <c r="Q2" s="191"/>
      <c r="R2" s="170"/>
      <c r="S2" s="162"/>
      <c r="T2" s="192"/>
      <c r="U2" s="196"/>
      <c r="V2" s="220"/>
      <c r="W2" s="204"/>
      <c r="X2" s="212"/>
      <c r="Y2" s="149"/>
      <c r="Z2" s="170"/>
      <c r="AA2" s="162"/>
      <c r="AB2" s="192"/>
      <c r="AC2" s="196"/>
      <c r="AD2" s="220"/>
      <c r="AE2" s="204"/>
      <c r="AF2" s="212"/>
      <c r="AG2" s="89" t="s">
        <v>17</v>
      </c>
      <c r="AH2" s="90"/>
    </row>
    <row r="3" spans="1:34" ht="19.8">
      <c r="A3" s="105" t="s">
        <v>18</v>
      </c>
      <c r="B3" s="151">
        <v>45</v>
      </c>
      <c r="C3" s="172">
        <v>5</v>
      </c>
      <c r="D3" s="151">
        <v>49</v>
      </c>
      <c r="E3" s="172">
        <v>4</v>
      </c>
      <c r="F3" s="151">
        <f>D3-B3</f>
        <v>4</v>
      </c>
      <c r="G3" s="172">
        <f>E3-C3</f>
        <v>-1</v>
      </c>
      <c r="H3" s="186">
        <f t="shared" ref="H3:H34" si="0">(D3/B3)</f>
        <v>1.0888888888888888</v>
      </c>
      <c r="I3" s="150">
        <v>44</v>
      </c>
      <c r="J3" s="171">
        <v>2</v>
      </c>
      <c r="K3" s="150">
        <v>83</v>
      </c>
      <c r="L3" s="171">
        <v>3</v>
      </c>
      <c r="M3" s="151">
        <f>K3-I3</f>
        <v>39</v>
      </c>
      <c r="N3" s="172">
        <f>L3-J3</f>
        <v>1</v>
      </c>
      <c r="O3" s="188">
        <f>K3/I3</f>
        <v>1.8863636363636365</v>
      </c>
      <c r="P3" s="105" t="s">
        <v>18</v>
      </c>
      <c r="Q3" s="150">
        <v>38</v>
      </c>
      <c r="R3" s="171">
        <v>2</v>
      </c>
      <c r="S3" s="163"/>
      <c r="T3" s="182"/>
      <c r="U3" s="197"/>
      <c r="V3" s="221"/>
      <c r="W3" s="205"/>
      <c r="X3" s="213"/>
      <c r="Y3" s="150">
        <v>32</v>
      </c>
      <c r="Z3" s="171"/>
      <c r="AA3" s="163"/>
      <c r="AB3" s="182"/>
      <c r="AC3" s="197"/>
      <c r="AD3" s="221"/>
      <c r="AE3" s="205"/>
      <c r="AF3" s="213"/>
      <c r="AG3" s="105" t="s">
        <v>18</v>
      </c>
      <c r="AH3" s="111"/>
    </row>
    <row r="4" spans="1:34" ht="19.8">
      <c r="A4" s="89" t="s">
        <v>19</v>
      </c>
      <c r="B4" s="151">
        <v>6</v>
      </c>
      <c r="C4" s="172"/>
      <c r="D4" s="151">
        <v>7</v>
      </c>
      <c r="E4" s="172"/>
      <c r="F4" s="151">
        <f t="shared" ref="F4:F34" si="1">D4-B4</f>
        <v>1</v>
      </c>
      <c r="G4" s="172"/>
      <c r="H4" s="186">
        <f t="shared" si="0"/>
        <v>1.1666666666666667</v>
      </c>
      <c r="I4" s="151"/>
      <c r="J4" s="172"/>
      <c r="K4" s="151"/>
      <c r="L4" s="172"/>
      <c r="M4" s="151"/>
      <c r="N4" s="172"/>
      <c r="O4" s="188"/>
      <c r="P4" s="89" t="s">
        <v>19</v>
      </c>
      <c r="Q4" s="152"/>
      <c r="R4" s="172"/>
      <c r="S4" s="164"/>
      <c r="T4" s="193"/>
      <c r="U4" s="198"/>
      <c r="V4" s="222"/>
      <c r="W4" s="206"/>
      <c r="X4" s="214"/>
      <c r="Y4" s="151"/>
      <c r="Z4" s="172"/>
      <c r="AA4" s="164"/>
      <c r="AB4" s="193"/>
      <c r="AC4" s="198"/>
      <c r="AD4" s="222"/>
      <c r="AE4" s="206"/>
      <c r="AF4" s="214"/>
      <c r="AG4" s="89" t="s">
        <v>19</v>
      </c>
      <c r="AH4" s="107"/>
    </row>
    <row r="5" spans="1:34" ht="59.4">
      <c r="A5" s="109" t="s">
        <v>106</v>
      </c>
      <c r="B5" s="152"/>
      <c r="C5" s="173"/>
      <c r="D5" s="152">
        <v>1</v>
      </c>
      <c r="E5" s="173"/>
      <c r="F5" s="151"/>
      <c r="G5" s="172"/>
      <c r="H5" s="186"/>
      <c r="I5" s="152"/>
      <c r="J5" s="173"/>
      <c r="K5" s="152"/>
      <c r="L5" s="173"/>
      <c r="M5" s="151"/>
      <c r="N5" s="172"/>
      <c r="O5" s="188"/>
      <c r="P5" s="109" t="s">
        <v>106</v>
      </c>
      <c r="Q5" s="152"/>
      <c r="R5" s="173"/>
      <c r="S5" s="165"/>
      <c r="T5" s="194"/>
      <c r="U5" s="199"/>
      <c r="V5" s="223"/>
      <c r="W5" s="207"/>
      <c r="X5" s="215"/>
      <c r="Y5" s="152"/>
      <c r="Z5" s="173"/>
      <c r="AA5" s="165"/>
      <c r="AB5" s="194"/>
      <c r="AC5" s="199"/>
      <c r="AD5" s="223"/>
      <c r="AE5" s="207"/>
      <c r="AF5" s="215"/>
      <c r="AG5" s="109" t="s">
        <v>106</v>
      </c>
      <c r="AH5" s="111" t="s">
        <v>129</v>
      </c>
    </row>
    <row r="6" spans="1:34" ht="19.8">
      <c r="A6" s="109" t="s">
        <v>20</v>
      </c>
      <c r="B6" s="152">
        <v>29</v>
      </c>
      <c r="C6" s="173"/>
      <c r="D6" s="152">
        <v>28</v>
      </c>
      <c r="E6" s="173"/>
      <c r="F6" s="151">
        <f t="shared" si="1"/>
        <v>-1</v>
      </c>
      <c r="G6" s="172"/>
      <c r="H6" s="186">
        <f t="shared" si="0"/>
        <v>0.96551724137931039</v>
      </c>
      <c r="I6" s="152">
        <v>26</v>
      </c>
      <c r="J6" s="173"/>
      <c r="K6" s="152">
        <v>30</v>
      </c>
      <c r="L6" s="173">
        <v>3</v>
      </c>
      <c r="M6" s="151">
        <f t="shared" ref="M6" si="2">K6-I6</f>
        <v>4</v>
      </c>
      <c r="N6" s="172"/>
      <c r="O6" s="188">
        <f>K6/I6</f>
        <v>1.1538461538461537</v>
      </c>
      <c r="P6" s="109" t="s">
        <v>20</v>
      </c>
      <c r="Q6" s="152">
        <v>31</v>
      </c>
      <c r="R6" s="173" t="s">
        <v>158</v>
      </c>
      <c r="S6" s="165">
        <v>5</v>
      </c>
      <c r="T6" s="194"/>
      <c r="U6" s="199" t="s">
        <v>159</v>
      </c>
      <c r="V6" s="223"/>
      <c r="W6" s="207"/>
      <c r="X6" s="215"/>
      <c r="Y6" s="152">
        <v>25</v>
      </c>
      <c r="Z6" s="173" t="s">
        <v>160</v>
      </c>
      <c r="AA6" s="165" t="s">
        <v>161</v>
      </c>
      <c r="AB6" s="194"/>
      <c r="AC6" s="199"/>
      <c r="AD6" s="223"/>
      <c r="AE6" s="207"/>
      <c r="AF6" s="215"/>
      <c r="AG6" s="109" t="s">
        <v>20</v>
      </c>
      <c r="AH6" s="107"/>
    </row>
    <row r="7" spans="1:34" ht="19.8">
      <c r="A7" s="109" t="s">
        <v>21</v>
      </c>
      <c r="B7" s="152"/>
      <c r="C7" s="173"/>
      <c r="D7" s="152"/>
      <c r="E7" s="173"/>
      <c r="F7" s="151"/>
      <c r="G7" s="172"/>
      <c r="H7" s="186"/>
      <c r="I7" s="152"/>
      <c r="J7" s="173"/>
      <c r="K7" s="152"/>
      <c r="L7" s="173"/>
      <c r="M7" s="151"/>
      <c r="N7" s="172"/>
      <c r="O7" s="188"/>
      <c r="P7" s="109" t="s">
        <v>21</v>
      </c>
      <c r="Q7" s="152"/>
      <c r="R7" s="173"/>
      <c r="S7" s="165"/>
      <c r="T7" s="194"/>
      <c r="U7" s="199"/>
      <c r="V7" s="223"/>
      <c r="W7" s="207"/>
      <c r="X7" s="215"/>
      <c r="Y7" s="152"/>
      <c r="Z7" s="173"/>
      <c r="AA7" s="165"/>
      <c r="AB7" s="194"/>
      <c r="AC7" s="199"/>
      <c r="AD7" s="223"/>
      <c r="AE7" s="207"/>
      <c r="AF7" s="215"/>
      <c r="AG7" s="109" t="s">
        <v>21</v>
      </c>
      <c r="AH7" s="107"/>
    </row>
    <row r="8" spans="1:34" ht="102" customHeight="1">
      <c r="A8" s="109" t="s">
        <v>23</v>
      </c>
      <c r="B8" s="152">
        <v>10</v>
      </c>
      <c r="C8" s="173">
        <v>20</v>
      </c>
      <c r="D8" s="152">
        <v>10</v>
      </c>
      <c r="E8" s="173">
        <v>6</v>
      </c>
      <c r="F8" s="151">
        <f t="shared" si="1"/>
        <v>0</v>
      </c>
      <c r="G8" s="172">
        <f>E8-C8</f>
        <v>-14</v>
      </c>
      <c r="H8" s="186">
        <f t="shared" si="0"/>
        <v>1</v>
      </c>
      <c r="I8" s="152">
        <v>15</v>
      </c>
      <c r="J8" s="173">
        <v>20</v>
      </c>
      <c r="K8" s="152">
        <v>14</v>
      </c>
      <c r="L8" s="173">
        <v>10</v>
      </c>
      <c r="M8" s="151">
        <f t="shared" ref="M8:M34" si="3">K8-I8</f>
        <v>-1</v>
      </c>
      <c r="N8" s="172">
        <f>L8-J8</f>
        <v>-10</v>
      </c>
      <c r="O8" s="188">
        <f>K8/I8</f>
        <v>0.93333333333333335</v>
      </c>
      <c r="P8" s="109" t="s">
        <v>23</v>
      </c>
      <c r="Q8" s="152">
        <v>15</v>
      </c>
      <c r="R8" s="173">
        <v>30</v>
      </c>
      <c r="S8" s="165"/>
      <c r="T8" s="194"/>
      <c r="U8" s="199"/>
      <c r="V8" s="223"/>
      <c r="W8" s="207"/>
      <c r="X8" s="215"/>
      <c r="Y8" s="152">
        <v>15</v>
      </c>
      <c r="Z8" s="173">
        <v>30</v>
      </c>
      <c r="AA8" s="165"/>
      <c r="AB8" s="194"/>
      <c r="AC8" s="199"/>
      <c r="AD8" s="223"/>
      <c r="AE8" s="207"/>
      <c r="AF8" s="215"/>
      <c r="AG8" s="109" t="s">
        <v>23</v>
      </c>
      <c r="AH8" s="145" t="s">
        <v>139</v>
      </c>
    </row>
    <row r="9" spans="1:34" ht="19.8">
      <c r="A9" s="109" t="s">
        <v>24</v>
      </c>
      <c r="B9" s="152"/>
      <c r="C9" s="173"/>
      <c r="D9" s="152"/>
      <c r="E9" s="173"/>
      <c r="F9" s="151"/>
      <c r="G9" s="172"/>
      <c r="H9" s="186"/>
      <c r="I9" s="152"/>
      <c r="J9" s="173"/>
      <c r="K9" s="152"/>
      <c r="L9" s="173"/>
      <c r="M9" s="151"/>
      <c r="N9" s="172"/>
      <c r="O9" s="188"/>
      <c r="P9" s="109" t="s">
        <v>24</v>
      </c>
      <c r="Q9" s="152"/>
      <c r="R9" s="173"/>
      <c r="S9" s="165"/>
      <c r="T9" s="194"/>
      <c r="U9" s="199"/>
      <c r="V9" s="223"/>
      <c r="W9" s="207"/>
      <c r="X9" s="215"/>
      <c r="Y9" s="152"/>
      <c r="Z9" s="173"/>
      <c r="AA9" s="165"/>
      <c r="AB9" s="194"/>
      <c r="AC9" s="199"/>
      <c r="AD9" s="223"/>
      <c r="AE9" s="207"/>
      <c r="AF9" s="215"/>
      <c r="AG9" s="109" t="s">
        <v>24</v>
      </c>
      <c r="AH9" s="107"/>
    </row>
    <row r="10" spans="1:34" ht="19.8">
      <c r="A10" s="109" t="s">
        <v>26</v>
      </c>
      <c r="B10" s="152"/>
      <c r="C10" s="173"/>
      <c r="D10" s="152"/>
      <c r="E10" s="173"/>
      <c r="F10" s="151"/>
      <c r="G10" s="172"/>
      <c r="H10" s="186"/>
      <c r="I10" s="152"/>
      <c r="J10" s="173"/>
      <c r="K10" s="152"/>
      <c r="L10" s="173"/>
      <c r="M10" s="151"/>
      <c r="N10" s="172"/>
      <c r="O10" s="188"/>
      <c r="P10" s="109" t="s">
        <v>26</v>
      </c>
      <c r="Q10" s="152"/>
      <c r="R10" s="173"/>
      <c r="S10" s="165"/>
      <c r="T10" s="194"/>
      <c r="U10" s="199"/>
      <c r="V10" s="223"/>
      <c r="W10" s="207"/>
      <c r="X10" s="215"/>
      <c r="Y10" s="152"/>
      <c r="Z10" s="173"/>
      <c r="AA10" s="165"/>
      <c r="AB10" s="194"/>
      <c r="AC10" s="199"/>
      <c r="AD10" s="223"/>
      <c r="AE10" s="207"/>
      <c r="AF10" s="215"/>
      <c r="AG10" s="109" t="s">
        <v>26</v>
      </c>
      <c r="AH10" s="107"/>
    </row>
    <row r="11" spans="1:34" ht="19.8">
      <c r="A11" s="109" t="s">
        <v>27</v>
      </c>
      <c r="B11" s="152"/>
      <c r="C11" s="173"/>
      <c r="D11" s="152"/>
      <c r="E11" s="173"/>
      <c r="F11" s="151"/>
      <c r="G11" s="172"/>
      <c r="H11" s="186"/>
      <c r="I11" s="152"/>
      <c r="J11" s="173"/>
      <c r="K11" s="152"/>
      <c r="L11" s="173"/>
      <c r="M11" s="151"/>
      <c r="N11" s="172"/>
      <c r="O11" s="188"/>
      <c r="P11" s="109" t="s">
        <v>27</v>
      </c>
      <c r="Q11" s="152"/>
      <c r="R11" s="173"/>
      <c r="S11" s="165"/>
      <c r="T11" s="194"/>
      <c r="U11" s="199"/>
      <c r="V11" s="223"/>
      <c r="W11" s="207"/>
      <c r="X11" s="215"/>
      <c r="Y11" s="152"/>
      <c r="Z11" s="173"/>
      <c r="AA11" s="165"/>
      <c r="AB11" s="194"/>
      <c r="AC11" s="199"/>
      <c r="AD11" s="223"/>
      <c r="AE11" s="207"/>
      <c r="AF11" s="215"/>
      <c r="AG11" s="109" t="s">
        <v>27</v>
      </c>
      <c r="AH11" s="107"/>
    </row>
    <row r="12" spans="1:34" ht="178.5" customHeight="1">
      <c r="A12" s="109" t="s">
        <v>28</v>
      </c>
      <c r="B12" s="152"/>
      <c r="C12" s="173"/>
      <c r="D12" s="152">
        <v>2</v>
      </c>
      <c r="E12" s="173"/>
      <c r="F12" s="151">
        <f t="shared" si="1"/>
        <v>2</v>
      </c>
      <c r="G12" s="172"/>
      <c r="H12" s="186"/>
      <c r="I12" s="227">
        <v>53</v>
      </c>
      <c r="J12" s="228">
        <v>7</v>
      </c>
      <c r="K12" s="227">
        <v>31</v>
      </c>
      <c r="L12" s="228">
        <v>5</v>
      </c>
      <c r="M12" s="229">
        <f t="shared" ref="M12" si="4">K12-I12</f>
        <v>-22</v>
      </c>
      <c r="N12" s="230">
        <f>L12-J12</f>
        <v>-2</v>
      </c>
      <c r="O12" s="231">
        <f>K12/I12</f>
        <v>0.58490566037735847</v>
      </c>
      <c r="P12" s="238" t="s">
        <v>28</v>
      </c>
      <c r="Q12" s="227">
        <v>90</v>
      </c>
      <c r="R12" s="228"/>
      <c r="S12" s="232">
        <v>6</v>
      </c>
      <c r="T12" s="233">
        <v>4</v>
      </c>
      <c r="U12" s="234"/>
      <c r="V12" s="235">
        <v>5</v>
      </c>
      <c r="W12" s="236"/>
      <c r="X12" s="237"/>
      <c r="Y12" s="227"/>
      <c r="Z12" s="173"/>
      <c r="AA12" s="165"/>
      <c r="AB12" s="194"/>
      <c r="AC12" s="199"/>
      <c r="AD12" s="223"/>
      <c r="AE12" s="207"/>
      <c r="AF12" s="215"/>
      <c r="AG12" s="238" t="s">
        <v>28</v>
      </c>
      <c r="AH12" s="111" t="s">
        <v>164</v>
      </c>
    </row>
    <row r="13" spans="1:34" ht="26.25" customHeight="1">
      <c r="A13" s="109" t="s">
        <v>76</v>
      </c>
      <c r="B13" s="152">
        <v>3</v>
      </c>
      <c r="C13" s="173"/>
      <c r="D13" s="152">
        <v>2</v>
      </c>
      <c r="E13" s="173"/>
      <c r="F13" s="151">
        <f t="shared" si="1"/>
        <v>-1</v>
      </c>
      <c r="G13" s="172"/>
      <c r="H13" s="186">
        <f t="shared" si="0"/>
        <v>0.66666666666666663</v>
      </c>
      <c r="I13" s="152"/>
      <c r="J13" s="173">
        <v>3</v>
      </c>
      <c r="K13" s="152">
        <v>3</v>
      </c>
      <c r="L13" s="173"/>
      <c r="M13" s="151">
        <f t="shared" si="3"/>
        <v>3</v>
      </c>
      <c r="N13" s="172">
        <f>L13-J13</f>
        <v>-3</v>
      </c>
      <c r="O13" s="188"/>
      <c r="P13" s="109" t="s">
        <v>76</v>
      </c>
      <c r="Q13" s="152"/>
      <c r="R13" s="173">
        <v>3</v>
      </c>
      <c r="S13" s="165"/>
      <c r="T13" s="194"/>
      <c r="U13" s="199"/>
      <c r="V13" s="223"/>
      <c r="W13" s="207"/>
      <c r="X13" s="215"/>
      <c r="Y13" s="152"/>
      <c r="Z13" s="173">
        <v>3</v>
      </c>
      <c r="AA13" s="165"/>
      <c r="AB13" s="194"/>
      <c r="AC13" s="199"/>
      <c r="AD13" s="223"/>
      <c r="AE13" s="207"/>
      <c r="AF13" s="215"/>
      <c r="AG13" s="109" t="s">
        <v>76</v>
      </c>
      <c r="AH13" s="107" t="s">
        <v>130</v>
      </c>
    </row>
    <row r="14" spans="1:34" ht="26.25" customHeight="1">
      <c r="A14" s="89" t="s">
        <v>29</v>
      </c>
      <c r="B14" s="151">
        <v>70</v>
      </c>
      <c r="C14" s="172">
        <v>10</v>
      </c>
      <c r="D14" s="151">
        <v>135</v>
      </c>
      <c r="E14" s="172">
        <v>8</v>
      </c>
      <c r="F14" s="151">
        <f t="shared" si="1"/>
        <v>65</v>
      </c>
      <c r="G14" s="172">
        <f>E14-C14</f>
        <v>-2</v>
      </c>
      <c r="H14" s="186">
        <f t="shared" si="0"/>
        <v>1.9285714285714286</v>
      </c>
      <c r="I14" s="151">
        <v>65</v>
      </c>
      <c r="J14" s="172">
        <v>15</v>
      </c>
      <c r="K14" s="151">
        <v>56</v>
      </c>
      <c r="L14" s="172">
        <v>2</v>
      </c>
      <c r="M14" s="151">
        <f t="shared" si="3"/>
        <v>-9</v>
      </c>
      <c r="N14" s="172">
        <f>L14-J14</f>
        <v>-13</v>
      </c>
      <c r="O14" s="188">
        <f>K14/I14</f>
        <v>0.86153846153846159</v>
      </c>
      <c r="P14" s="89" t="s">
        <v>29</v>
      </c>
      <c r="Q14" s="152">
        <v>65</v>
      </c>
      <c r="R14" s="172">
        <v>15</v>
      </c>
      <c r="S14" s="164"/>
      <c r="T14" s="193"/>
      <c r="U14" s="198"/>
      <c r="V14" s="222"/>
      <c r="W14" s="206"/>
      <c r="X14" s="214"/>
      <c r="Y14" s="151">
        <v>65</v>
      </c>
      <c r="Z14" s="172">
        <v>15</v>
      </c>
      <c r="AA14" s="164"/>
      <c r="AB14" s="193"/>
      <c r="AC14" s="198"/>
      <c r="AD14" s="222"/>
      <c r="AE14" s="206"/>
      <c r="AF14" s="214"/>
      <c r="AG14" s="89" t="s">
        <v>29</v>
      </c>
      <c r="AH14" s="112" t="s">
        <v>131</v>
      </c>
    </row>
    <row r="15" spans="1:34" ht="86.25" customHeight="1">
      <c r="A15" s="89" t="s">
        <v>30</v>
      </c>
      <c r="B15" s="151">
        <v>65</v>
      </c>
      <c r="C15" s="172">
        <v>12</v>
      </c>
      <c r="D15" s="151">
        <v>76</v>
      </c>
      <c r="E15" s="172"/>
      <c r="F15" s="151">
        <f t="shared" si="1"/>
        <v>11</v>
      </c>
      <c r="G15" s="172">
        <f>E15-C15</f>
        <v>-12</v>
      </c>
      <c r="H15" s="186">
        <f t="shared" si="0"/>
        <v>1.1692307692307693</v>
      </c>
      <c r="I15" s="151">
        <v>50</v>
      </c>
      <c r="J15" s="172">
        <v>6</v>
      </c>
      <c r="K15" s="151">
        <v>45</v>
      </c>
      <c r="L15" s="172"/>
      <c r="M15" s="151">
        <f t="shared" si="3"/>
        <v>-5</v>
      </c>
      <c r="N15" s="172">
        <f>L15-J15</f>
        <v>-6</v>
      </c>
      <c r="O15" s="188">
        <f>K15/I15</f>
        <v>0.9</v>
      </c>
      <c r="P15" s="89" t="s">
        <v>30</v>
      </c>
      <c r="Q15" s="152">
        <v>40</v>
      </c>
      <c r="R15" s="172">
        <v>13</v>
      </c>
      <c r="S15" s="164"/>
      <c r="T15" s="193"/>
      <c r="U15" s="198">
        <v>9</v>
      </c>
      <c r="V15" s="222"/>
      <c r="W15" s="206">
        <v>5</v>
      </c>
      <c r="X15" s="214"/>
      <c r="Y15" s="151">
        <v>34</v>
      </c>
      <c r="Z15" s="172">
        <v>12</v>
      </c>
      <c r="AA15" s="164"/>
      <c r="AB15" s="193"/>
      <c r="AC15" s="198">
        <v>9</v>
      </c>
      <c r="AD15" s="222"/>
      <c r="AE15" s="206">
        <v>5</v>
      </c>
      <c r="AF15" s="214"/>
      <c r="AG15" s="89" t="s">
        <v>30</v>
      </c>
      <c r="AH15" s="107" t="s">
        <v>132</v>
      </c>
    </row>
    <row r="16" spans="1:34" ht="29.25" customHeight="1">
      <c r="A16" s="89" t="s">
        <v>108</v>
      </c>
      <c r="B16" s="151">
        <v>5</v>
      </c>
      <c r="C16" s="172"/>
      <c r="D16" s="151">
        <v>5</v>
      </c>
      <c r="E16" s="172"/>
      <c r="F16" s="151"/>
      <c r="G16" s="172"/>
      <c r="H16" s="186">
        <f t="shared" si="0"/>
        <v>1</v>
      </c>
      <c r="I16" s="151"/>
      <c r="J16" s="172">
        <v>5</v>
      </c>
      <c r="K16" s="151">
        <v>3</v>
      </c>
      <c r="L16" s="172"/>
      <c r="M16" s="151">
        <f t="shared" si="3"/>
        <v>3</v>
      </c>
      <c r="N16" s="172">
        <f>L16-J16</f>
        <v>-5</v>
      </c>
      <c r="O16" s="188"/>
      <c r="P16" s="89" t="s">
        <v>108</v>
      </c>
      <c r="Q16" s="152"/>
      <c r="R16" s="172">
        <v>5</v>
      </c>
      <c r="S16" s="164"/>
      <c r="T16" s="193"/>
      <c r="U16" s="198"/>
      <c r="V16" s="222"/>
      <c r="W16" s="206"/>
      <c r="X16" s="214"/>
      <c r="Y16" s="151"/>
      <c r="Z16" s="172">
        <v>5</v>
      </c>
      <c r="AA16" s="164"/>
      <c r="AB16" s="193"/>
      <c r="AC16" s="198"/>
      <c r="AD16" s="222"/>
      <c r="AE16" s="206"/>
      <c r="AF16" s="214"/>
      <c r="AG16" s="89" t="s">
        <v>108</v>
      </c>
      <c r="AH16" s="117" t="s">
        <v>133</v>
      </c>
    </row>
    <row r="17" spans="1:34" ht="27" customHeight="1">
      <c r="A17" s="105" t="s">
        <v>31</v>
      </c>
      <c r="B17" s="151">
        <v>40</v>
      </c>
      <c r="C17" s="172"/>
      <c r="D17" s="151">
        <v>27</v>
      </c>
      <c r="E17" s="172"/>
      <c r="F17" s="151">
        <f t="shared" si="1"/>
        <v>-13</v>
      </c>
      <c r="G17" s="172"/>
      <c r="H17" s="186">
        <f t="shared" si="0"/>
        <v>0.67500000000000004</v>
      </c>
      <c r="I17" s="151">
        <v>50</v>
      </c>
      <c r="J17" s="172"/>
      <c r="K17" s="151">
        <v>29</v>
      </c>
      <c r="L17" s="172"/>
      <c r="M17" s="151">
        <f t="shared" si="3"/>
        <v>-21</v>
      </c>
      <c r="N17" s="172"/>
      <c r="O17" s="188">
        <f>K17/I17</f>
        <v>0.57999999999999996</v>
      </c>
      <c r="P17" s="105" t="s">
        <v>31</v>
      </c>
      <c r="Q17" s="152">
        <v>30</v>
      </c>
      <c r="R17" s="172"/>
      <c r="S17" s="164">
        <v>10</v>
      </c>
      <c r="T17" s="193"/>
      <c r="U17" s="198"/>
      <c r="V17" s="222"/>
      <c r="W17" s="206"/>
      <c r="X17" s="214"/>
      <c r="Y17" s="151">
        <v>30</v>
      </c>
      <c r="Z17" s="172"/>
      <c r="AA17" s="164">
        <v>10</v>
      </c>
      <c r="AB17" s="193"/>
      <c r="AC17" s="198"/>
      <c r="AD17" s="222"/>
      <c r="AE17" s="206"/>
      <c r="AF17" s="214"/>
      <c r="AG17" s="105" t="s">
        <v>31</v>
      </c>
      <c r="AH17" s="119" t="s">
        <v>78</v>
      </c>
    </row>
    <row r="18" spans="1:34" ht="27.75" customHeight="1">
      <c r="A18" s="89" t="s">
        <v>32</v>
      </c>
      <c r="B18" s="151">
        <v>3</v>
      </c>
      <c r="C18" s="172"/>
      <c r="D18" s="151">
        <v>2</v>
      </c>
      <c r="E18" s="172"/>
      <c r="F18" s="151">
        <f t="shared" si="1"/>
        <v>-1</v>
      </c>
      <c r="G18" s="172"/>
      <c r="H18" s="186">
        <f t="shared" si="0"/>
        <v>0.66666666666666663</v>
      </c>
      <c r="I18" s="151">
        <v>3</v>
      </c>
      <c r="J18" s="172"/>
      <c r="K18" s="151">
        <v>4</v>
      </c>
      <c r="L18" s="172"/>
      <c r="M18" s="151">
        <f t="shared" si="3"/>
        <v>1</v>
      </c>
      <c r="N18" s="172"/>
      <c r="O18" s="188">
        <f>K18/I18</f>
        <v>1.3333333333333333</v>
      </c>
      <c r="P18" s="89" t="s">
        <v>32</v>
      </c>
      <c r="Q18" s="152">
        <v>3</v>
      </c>
      <c r="R18" s="172"/>
      <c r="S18" s="164"/>
      <c r="T18" s="193"/>
      <c r="U18" s="198"/>
      <c r="V18" s="222"/>
      <c r="W18" s="206"/>
      <c r="X18" s="214"/>
      <c r="Y18" s="151">
        <v>3</v>
      </c>
      <c r="Z18" s="172"/>
      <c r="AA18" s="164"/>
      <c r="AB18" s="193"/>
      <c r="AC18" s="198"/>
      <c r="AD18" s="222"/>
      <c r="AE18" s="206"/>
      <c r="AF18" s="214"/>
      <c r="AG18" s="89" t="s">
        <v>32</v>
      </c>
      <c r="AH18" s="120" t="s">
        <v>130</v>
      </c>
    </row>
    <row r="19" spans="1:34" ht="38.25" customHeight="1">
      <c r="A19" s="89" t="s">
        <v>109</v>
      </c>
      <c r="B19" s="151">
        <v>30</v>
      </c>
      <c r="C19" s="172"/>
      <c r="D19" s="151">
        <v>29</v>
      </c>
      <c r="E19" s="172"/>
      <c r="F19" s="151">
        <f t="shared" si="1"/>
        <v>-1</v>
      </c>
      <c r="G19" s="172"/>
      <c r="H19" s="186">
        <f t="shared" si="0"/>
        <v>0.96666666666666667</v>
      </c>
      <c r="I19" s="151">
        <v>15</v>
      </c>
      <c r="J19" s="172">
        <v>20</v>
      </c>
      <c r="K19" s="151">
        <v>42</v>
      </c>
      <c r="L19" s="172"/>
      <c r="M19" s="151">
        <f t="shared" si="3"/>
        <v>27</v>
      </c>
      <c r="N19" s="172">
        <f>L19-J19</f>
        <v>-20</v>
      </c>
      <c r="O19" s="188">
        <f>K19/I19</f>
        <v>2.8</v>
      </c>
      <c r="P19" s="89" t="s">
        <v>109</v>
      </c>
      <c r="Q19" s="152"/>
      <c r="R19" s="172"/>
      <c r="S19" s="164">
        <v>3</v>
      </c>
      <c r="T19" s="193"/>
      <c r="U19" s="198">
        <v>15</v>
      </c>
      <c r="V19" s="222">
        <v>12</v>
      </c>
      <c r="W19" s="206"/>
      <c r="X19" s="214"/>
      <c r="Y19" s="151">
        <v>15</v>
      </c>
      <c r="Z19" s="172">
        <v>20</v>
      </c>
      <c r="AA19" s="164"/>
      <c r="AB19" s="193"/>
      <c r="AC19" s="198"/>
      <c r="AD19" s="222"/>
      <c r="AE19" s="206"/>
      <c r="AF19" s="214"/>
      <c r="AG19" s="89" t="s">
        <v>109</v>
      </c>
      <c r="AH19" s="122" t="s">
        <v>134</v>
      </c>
    </row>
    <row r="20" spans="1:34" ht="19.8">
      <c r="A20" s="89" t="s">
        <v>33</v>
      </c>
      <c r="B20" s="158">
        <v>23</v>
      </c>
      <c r="C20" s="179">
        <v>33</v>
      </c>
      <c r="D20" s="160">
        <v>23</v>
      </c>
      <c r="E20" s="179">
        <v>18</v>
      </c>
      <c r="F20" s="151">
        <f t="shared" si="1"/>
        <v>0</v>
      </c>
      <c r="G20" s="172">
        <f>E20-C20</f>
        <v>-15</v>
      </c>
      <c r="H20" s="186">
        <f t="shared" si="0"/>
        <v>1</v>
      </c>
      <c r="I20" s="151">
        <v>23</v>
      </c>
      <c r="J20" s="172">
        <v>31</v>
      </c>
      <c r="K20" s="151">
        <v>23</v>
      </c>
      <c r="L20" s="172">
        <v>30</v>
      </c>
      <c r="M20" s="151">
        <f t="shared" si="3"/>
        <v>0</v>
      </c>
      <c r="N20" s="172">
        <f>L20-J20</f>
        <v>-1</v>
      </c>
      <c r="O20" s="188">
        <f>K20/I20</f>
        <v>1</v>
      </c>
      <c r="P20" s="89" t="s">
        <v>33</v>
      </c>
      <c r="Q20" s="151">
        <v>20</v>
      </c>
      <c r="R20" s="172">
        <v>24</v>
      </c>
      <c r="S20" s="164">
        <v>4</v>
      </c>
      <c r="T20" s="193">
        <v>3</v>
      </c>
      <c r="U20" s="198">
        <v>0</v>
      </c>
      <c r="V20" s="222">
        <v>0</v>
      </c>
      <c r="W20" s="206">
        <v>12</v>
      </c>
      <c r="X20" s="214">
        <v>0</v>
      </c>
      <c r="Y20" s="151"/>
      <c r="Z20" s="239"/>
      <c r="AA20" s="164"/>
      <c r="AB20" s="193">
        <v>2</v>
      </c>
      <c r="AC20" s="198"/>
      <c r="AD20" s="222"/>
      <c r="AE20" s="206"/>
      <c r="AF20" s="214"/>
      <c r="AG20" s="89" t="s">
        <v>33</v>
      </c>
      <c r="AH20" s="109"/>
    </row>
    <row r="21" spans="1:34" ht="19.8">
      <c r="A21" s="109" t="s">
        <v>34</v>
      </c>
      <c r="B21" s="152">
        <v>17</v>
      </c>
      <c r="C21" s="173"/>
      <c r="D21" s="152">
        <v>15</v>
      </c>
      <c r="E21" s="173"/>
      <c r="F21" s="151">
        <f t="shared" si="1"/>
        <v>-2</v>
      </c>
      <c r="G21" s="172"/>
      <c r="H21" s="186">
        <f t="shared" si="0"/>
        <v>0.88235294117647056</v>
      </c>
      <c r="I21" s="152"/>
      <c r="J21" s="173"/>
      <c r="K21" s="152">
        <v>16</v>
      </c>
      <c r="L21" s="173"/>
      <c r="M21" s="151">
        <f t="shared" si="3"/>
        <v>16</v>
      </c>
      <c r="N21" s="172"/>
      <c r="O21" s="188"/>
      <c r="P21" s="109" t="s">
        <v>34</v>
      </c>
      <c r="Q21" s="152"/>
      <c r="R21" s="173"/>
      <c r="S21" s="165"/>
      <c r="T21" s="194"/>
      <c r="U21" s="199"/>
      <c r="V21" s="223">
        <v>13</v>
      </c>
      <c r="W21" s="207"/>
      <c r="X21" s="215"/>
      <c r="Y21" s="152"/>
      <c r="Z21" s="173"/>
      <c r="AA21" s="165"/>
      <c r="AB21" s="194"/>
      <c r="AC21" s="199"/>
      <c r="AD21" s="223"/>
      <c r="AE21" s="207"/>
      <c r="AF21" s="215"/>
      <c r="AG21" s="109" t="s">
        <v>34</v>
      </c>
      <c r="AH21" s="107"/>
    </row>
    <row r="22" spans="1:34" ht="19.8">
      <c r="A22" s="109" t="s">
        <v>85</v>
      </c>
      <c r="B22" s="152"/>
      <c r="C22" s="173"/>
      <c r="D22" s="152"/>
      <c r="E22" s="173"/>
      <c r="F22" s="151"/>
      <c r="G22" s="172"/>
      <c r="H22" s="186"/>
      <c r="I22" s="152"/>
      <c r="J22" s="173"/>
      <c r="K22" s="152"/>
      <c r="L22" s="173"/>
      <c r="M22" s="151"/>
      <c r="N22" s="172"/>
      <c r="O22" s="188"/>
      <c r="P22" s="109" t="s">
        <v>85</v>
      </c>
      <c r="Q22" s="152"/>
      <c r="R22" s="173"/>
      <c r="S22" s="165"/>
      <c r="T22" s="194"/>
      <c r="U22" s="199"/>
      <c r="V22" s="223"/>
      <c r="W22" s="207"/>
      <c r="X22" s="215"/>
      <c r="Y22" s="152"/>
      <c r="Z22" s="173"/>
      <c r="AA22" s="165"/>
      <c r="AB22" s="194"/>
      <c r="AC22" s="199"/>
      <c r="AD22" s="223"/>
      <c r="AE22" s="207"/>
      <c r="AF22" s="215"/>
      <c r="AG22" s="109" t="s">
        <v>85</v>
      </c>
      <c r="AH22" s="107"/>
    </row>
    <row r="23" spans="1:34" ht="39.6">
      <c r="A23" s="109" t="s">
        <v>35</v>
      </c>
      <c r="B23" s="152">
        <v>2</v>
      </c>
      <c r="C23" s="173"/>
      <c r="D23" s="152"/>
      <c r="E23" s="173"/>
      <c r="F23" s="151">
        <f t="shared" si="1"/>
        <v>-2</v>
      </c>
      <c r="G23" s="172"/>
      <c r="H23" s="186">
        <f t="shared" si="0"/>
        <v>0</v>
      </c>
      <c r="I23" s="152"/>
      <c r="J23" s="173"/>
      <c r="K23" s="152"/>
      <c r="L23" s="173"/>
      <c r="M23" s="151"/>
      <c r="N23" s="172"/>
      <c r="O23" s="188"/>
      <c r="P23" s="109" t="s">
        <v>35</v>
      </c>
      <c r="Q23" s="152"/>
      <c r="R23" s="173"/>
      <c r="S23" s="165"/>
      <c r="T23" s="194"/>
      <c r="U23" s="199"/>
      <c r="V23" s="223"/>
      <c r="W23" s="207"/>
      <c r="X23" s="215"/>
      <c r="Y23" s="152"/>
      <c r="Z23" s="173"/>
      <c r="AA23" s="165"/>
      <c r="AB23" s="194"/>
      <c r="AC23" s="199"/>
      <c r="AD23" s="223"/>
      <c r="AE23" s="207"/>
      <c r="AF23" s="215"/>
      <c r="AG23" s="109" t="s">
        <v>35</v>
      </c>
      <c r="AH23" s="107" t="s">
        <v>79</v>
      </c>
    </row>
    <row r="24" spans="1:34" ht="19.8">
      <c r="A24" s="109" t="s">
        <v>37</v>
      </c>
      <c r="B24" s="152"/>
      <c r="C24" s="173"/>
      <c r="D24" s="152"/>
      <c r="E24" s="173"/>
      <c r="F24" s="151"/>
      <c r="G24" s="172"/>
      <c r="H24" s="186"/>
      <c r="I24" s="152"/>
      <c r="J24" s="173"/>
      <c r="K24" s="152"/>
      <c r="L24" s="173"/>
      <c r="M24" s="151"/>
      <c r="N24" s="172"/>
      <c r="O24" s="188"/>
      <c r="P24" s="109" t="s">
        <v>37</v>
      </c>
      <c r="Q24" s="152"/>
      <c r="R24" s="173"/>
      <c r="S24" s="165"/>
      <c r="T24" s="194"/>
      <c r="U24" s="199"/>
      <c r="V24" s="223"/>
      <c r="W24" s="207"/>
      <c r="X24" s="215"/>
      <c r="Y24" s="152"/>
      <c r="Z24" s="173"/>
      <c r="AA24" s="165"/>
      <c r="AB24" s="194"/>
      <c r="AC24" s="199"/>
      <c r="AD24" s="223"/>
      <c r="AE24" s="207"/>
      <c r="AF24" s="215"/>
      <c r="AG24" s="109" t="s">
        <v>37</v>
      </c>
      <c r="AH24" s="107"/>
    </row>
    <row r="25" spans="1:34" ht="19.8">
      <c r="A25" s="109" t="s">
        <v>39</v>
      </c>
      <c r="B25" s="152">
        <v>7</v>
      </c>
      <c r="C25" s="173"/>
      <c r="D25" s="152">
        <v>2</v>
      </c>
      <c r="E25" s="173"/>
      <c r="F25" s="151">
        <f t="shared" si="1"/>
        <v>-5</v>
      </c>
      <c r="G25" s="172"/>
      <c r="H25" s="186">
        <f t="shared" si="0"/>
        <v>0.2857142857142857</v>
      </c>
      <c r="I25" s="152">
        <v>14</v>
      </c>
      <c r="J25" s="173"/>
      <c r="K25" s="152">
        <v>3</v>
      </c>
      <c r="L25" s="173"/>
      <c r="M25" s="151">
        <f t="shared" si="3"/>
        <v>-11</v>
      </c>
      <c r="N25" s="172"/>
      <c r="O25" s="188">
        <f>K25/I25</f>
        <v>0.21428571428571427</v>
      </c>
      <c r="P25" s="109" t="s">
        <v>39</v>
      </c>
      <c r="Q25" s="152">
        <v>10</v>
      </c>
      <c r="R25" s="173"/>
      <c r="S25" s="165"/>
      <c r="T25" s="194"/>
      <c r="U25" s="199"/>
      <c r="V25" s="223"/>
      <c r="W25" s="207"/>
      <c r="X25" s="215"/>
      <c r="Y25" s="152">
        <v>5</v>
      </c>
      <c r="Z25" s="173"/>
      <c r="AA25" s="165"/>
      <c r="AB25" s="194"/>
      <c r="AC25" s="199"/>
      <c r="AD25" s="223"/>
      <c r="AE25" s="207"/>
      <c r="AF25" s="215"/>
      <c r="AG25" s="109" t="s">
        <v>39</v>
      </c>
      <c r="AH25" s="107" t="s">
        <v>133</v>
      </c>
    </row>
    <row r="26" spans="1:34" ht="19.8">
      <c r="A26" s="109" t="s">
        <v>40</v>
      </c>
      <c r="B26" s="152">
        <v>2</v>
      </c>
      <c r="C26" s="173"/>
      <c r="D26" s="152">
        <v>4</v>
      </c>
      <c r="E26" s="173"/>
      <c r="F26" s="151">
        <v>0</v>
      </c>
      <c r="G26" s="172"/>
      <c r="H26" s="186">
        <f t="shared" si="0"/>
        <v>2</v>
      </c>
      <c r="I26" s="152">
        <v>2</v>
      </c>
      <c r="J26" s="173"/>
      <c r="K26" s="152"/>
      <c r="L26" s="173"/>
      <c r="M26" s="151">
        <f t="shared" si="3"/>
        <v>-2</v>
      </c>
      <c r="N26" s="172"/>
      <c r="O26" s="188">
        <f>K26/I26</f>
        <v>0</v>
      </c>
      <c r="P26" s="109" t="s">
        <v>40</v>
      </c>
      <c r="Q26" s="152">
        <v>2</v>
      </c>
      <c r="R26" s="173"/>
      <c r="S26" s="165"/>
      <c r="T26" s="194"/>
      <c r="U26" s="199"/>
      <c r="V26" s="223"/>
      <c r="W26" s="207"/>
      <c r="X26" s="215"/>
      <c r="Y26" s="152">
        <v>2</v>
      </c>
      <c r="Z26" s="173"/>
      <c r="AA26" s="165"/>
      <c r="AB26" s="194"/>
      <c r="AC26" s="199"/>
      <c r="AD26" s="223"/>
      <c r="AE26" s="207"/>
      <c r="AF26" s="215"/>
      <c r="AG26" s="109" t="s">
        <v>40</v>
      </c>
      <c r="AH26" s="107"/>
    </row>
    <row r="27" spans="1:34" ht="19.8">
      <c r="A27" s="109" t="s">
        <v>41</v>
      </c>
      <c r="B27" s="152">
        <v>3</v>
      </c>
      <c r="C27" s="173"/>
      <c r="D27" s="152"/>
      <c r="E27" s="173"/>
      <c r="F27" s="151">
        <f t="shared" si="1"/>
        <v>-3</v>
      </c>
      <c r="G27" s="172"/>
      <c r="H27" s="186">
        <f t="shared" si="0"/>
        <v>0</v>
      </c>
      <c r="I27" s="152">
        <v>3</v>
      </c>
      <c r="J27" s="173"/>
      <c r="K27" s="152">
        <v>2</v>
      </c>
      <c r="L27" s="173"/>
      <c r="M27" s="151">
        <f t="shared" si="3"/>
        <v>-1</v>
      </c>
      <c r="N27" s="172"/>
      <c r="O27" s="188">
        <f>K27/I27</f>
        <v>0.66666666666666663</v>
      </c>
      <c r="P27" s="109" t="s">
        <v>41</v>
      </c>
      <c r="Q27" s="152">
        <v>3</v>
      </c>
      <c r="R27" s="173"/>
      <c r="S27" s="165"/>
      <c r="T27" s="194"/>
      <c r="U27" s="199"/>
      <c r="V27" s="223"/>
      <c r="W27" s="207"/>
      <c r="X27" s="215"/>
      <c r="Y27" s="152">
        <v>3</v>
      </c>
      <c r="Z27" s="173"/>
      <c r="AA27" s="165"/>
      <c r="AB27" s="194"/>
      <c r="AC27" s="199"/>
      <c r="AD27" s="223"/>
      <c r="AE27" s="207"/>
      <c r="AF27" s="215"/>
      <c r="AG27" s="109" t="s">
        <v>41</v>
      </c>
      <c r="AH27" s="107" t="s">
        <v>130</v>
      </c>
    </row>
    <row r="28" spans="1:34" ht="19.8">
      <c r="A28" s="109"/>
      <c r="B28" s="152"/>
      <c r="C28" s="173"/>
      <c r="D28" s="152"/>
      <c r="E28" s="173"/>
      <c r="F28" s="151"/>
      <c r="G28" s="172"/>
      <c r="H28" s="186"/>
      <c r="I28" s="152"/>
      <c r="J28" s="173"/>
      <c r="K28" s="152">
        <v>4</v>
      </c>
      <c r="L28" s="173"/>
      <c r="M28" s="151">
        <f t="shared" si="3"/>
        <v>4</v>
      </c>
      <c r="N28" s="172"/>
      <c r="O28" s="188"/>
      <c r="P28" s="109" t="s">
        <v>142</v>
      </c>
      <c r="Q28" s="152"/>
      <c r="R28" s="173"/>
      <c r="S28" s="165"/>
      <c r="T28" s="194"/>
      <c r="U28" s="199"/>
      <c r="V28" s="223"/>
      <c r="W28" s="207"/>
      <c r="X28" s="215"/>
      <c r="Y28" s="152"/>
      <c r="Z28" s="173"/>
      <c r="AA28" s="165"/>
      <c r="AB28" s="194"/>
      <c r="AC28" s="199"/>
      <c r="AD28" s="223"/>
      <c r="AE28" s="207"/>
      <c r="AF28" s="215"/>
      <c r="AG28" s="109" t="s">
        <v>142</v>
      </c>
      <c r="AH28" s="107"/>
    </row>
    <row r="29" spans="1:34" ht="19.8">
      <c r="A29" s="109" t="s">
        <v>111</v>
      </c>
      <c r="B29" s="152">
        <v>3</v>
      </c>
      <c r="C29" s="173"/>
      <c r="D29" s="152">
        <v>3</v>
      </c>
      <c r="E29" s="173"/>
      <c r="F29" s="151">
        <f t="shared" si="1"/>
        <v>0</v>
      </c>
      <c r="G29" s="172"/>
      <c r="H29" s="186">
        <f t="shared" si="0"/>
        <v>1</v>
      </c>
      <c r="I29" s="152">
        <v>3</v>
      </c>
      <c r="J29" s="173"/>
      <c r="K29" s="152">
        <v>2</v>
      </c>
      <c r="L29" s="173"/>
      <c r="M29" s="151">
        <f t="shared" si="3"/>
        <v>-1</v>
      </c>
      <c r="N29" s="172"/>
      <c r="O29" s="188">
        <f>K29/I29</f>
        <v>0.66666666666666663</v>
      </c>
      <c r="P29" s="109" t="s">
        <v>111</v>
      </c>
      <c r="Q29" s="152">
        <v>3</v>
      </c>
      <c r="R29" s="173"/>
      <c r="S29" s="165"/>
      <c r="T29" s="194"/>
      <c r="U29" s="199"/>
      <c r="V29" s="223"/>
      <c r="W29" s="207"/>
      <c r="X29" s="215"/>
      <c r="Y29" s="152">
        <v>3</v>
      </c>
      <c r="Z29" s="173"/>
      <c r="AA29" s="165"/>
      <c r="AB29" s="194"/>
      <c r="AC29" s="199"/>
      <c r="AD29" s="223"/>
      <c r="AE29" s="207"/>
      <c r="AF29" s="215"/>
      <c r="AG29" s="109" t="s">
        <v>111</v>
      </c>
      <c r="AH29" s="107" t="s">
        <v>130</v>
      </c>
    </row>
    <row r="30" spans="1:34" ht="19.8">
      <c r="A30" s="109" t="s">
        <v>43</v>
      </c>
      <c r="B30" s="152"/>
      <c r="C30" s="173"/>
      <c r="D30" s="152"/>
      <c r="E30" s="173"/>
      <c r="F30" s="151"/>
      <c r="G30" s="172"/>
      <c r="H30" s="186"/>
      <c r="I30" s="152"/>
      <c r="J30" s="173"/>
      <c r="K30" s="152"/>
      <c r="L30" s="173"/>
      <c r="M30" s="151"/>
      <c r="N30" s="172"/>
      <c r="O30" s="188"/>
      <c r="P30" s="109" t="s">
        <v>43</v>
      </c>
      <c r="Q30" s="152"/>
      <c r="R30" s="173"/>
      <c r="S30" s="165"/>
      <c r="T30" s="194"/>
      <c r="U30" s="199"/>
      <c r="V30" s="223"/>
      <c r="W30" s="207"/>
      <c r="X30" s="215"/>
      <c r="Y30" s="152"/>
      <c r="Z30" s="173"/>
      <c r="AA30" s="165"/>
      <c r="AB30" s="194"/>
      <c r="AC30" s="199"/>
      <c r="AD30" s="223"/>
      <c r="AE30" s="207"/>
      <c r="AF30" s="215"/>
      <c r="AG30" s="109" t="s">
        <v>43</v>
      </c>
      <c r="AH30" s="107"/>
    </row>
    <row r="31" spans="1:34" ht="22.5" customHeight="1">
      <c r="A31" s="89" t="s">
        <v>44</v>
      </c>
      <c r="B31" s="152">
        <v>3</v>
      </c>
      <c r="C31" s="173"/>
      <c r="D31" s="152">
        <v>1</v>
      </c>
      <c r="E31" s="173"/>
      <c r="F31" s="151">
        <f t="shared" si="1"/>
        <v>-2</v>
      </c>
      <c r="G31" s="172"/>
      <c r="H31" s="186">
        <f t="shared" si="0"/>
        <v>0.33333333333333331</v>
      </c>
      <c r="I31" s="151">
        <v>3</v>
      </c>
      <c r="J31" s="172">
        <v>1</v>
      </c>
      <c r="K31" s="151"/>
      <c r="L31" s="172"/>
      <c r="M31" s="151">
        <f t="shared" si="3"/>
        <v>-3</v>
      </c>
      <c r="N31" s="172">
        <f>L31-J31</f>
        <v>-1</v>
      </c>
      <c r="O31" s="188">
        <f>K31/I31</f>
        <v>0</v>
      </c>
      <c r="P31" s="89" t="s">
        <v>44</v>
      </c>
      <c r="Q31" s="152">
        <v>2</v>
      </c>
      <c r="R31" s="172"/>
      <c r="S31" s="164"/>
      <c r="T31" s="193"/>
      <c r="U31" s="198"/>
      <c r="V31" s="222">
        <v>3</v>
      </c>
      <c r="W31" s="206"/>
      <c r="X31" s="214"/>
      <c r="Y31" s="151">
        <v>5</v>
      </c>
      <c r="Z31" s="172"/>
      <c r="AA31" s="164"/>
      <c r="AB31" s="193"/>
      <c r="AC31" s="198"/>
      <c r="AD31" s="222">
        <v>3</v>
      </c>
      <c r="AE31" s="206"/>
      <c r="AF31" s="214"/>
      <c r="AG31" s="89" t="s">
        <v>44</v>
      </c>
      <c r="AH31" s="107" t="s">
        <v>130</v>
      </c>
    </row>
    <row r="32" spans="1:34" ht="19.8">
      <c r="A32" s="89" t="s">
        <v>87</v>
      </c>
      <c r="B32" s="159"/>
      <c r="C32" s="180"/>
      <c r="D32" s="159"/>
      <c r="E32" s="180"/>
      <c r="F32" s="151"/>
      <c r="G32" s="172"/>
      <c r="H32" s="186"/>
      <c r="I32" s="151"/>
      <c r="J32" s="172"/>
      <c r="K32" s="151"/>
      <c r="L32" s="172"/>
      <c r="M32" s="151"/>
      <c r="N32" s="172"/>
      <c r="O32" s="188"/>
      <c r="P32" s="89" t="s">
        <v>87</v>
      </c>
      <c r="Q32" s="152"/>
      <c r="R32" s="172"/>
      <c r="S32" s="164"/>
      <c r="T32" s="193"/>
      <c r="U32" s="198"/>
      <c r="V32" s="222"/>
      <c r="W32" s="206"/>
      <c r="X32" s="214"/>
      <c r="Y32" s="151"/>
      <c r="Z32" s="172"/>
      <c r="AA32" s="164"/>
      <c r="AB32" s="193"/>
      <c r="AC32" s="198"/>
      <c r="AD32" s="222"/>
      <c r="AE32" s="206"/>
      <c r="AF32" s="214"/>
      <c r="AG32" s="89" t="s">
        <v>87</v>
      </c>
      <c r="AH32" s="107"/>
    </row>
    <row r="33" spans="1:34" ht="24.75" customHeight="1">
      <c r="A33" s="89" t="s">
        <v>45</v>
      </c>
      <c r="B33" s="159">
        <v>40</v>
      </c>
      <c r="C33" s="180"/>
      <c r="D33" s="159">
        <v>32</v>
      </c>
      <c r="E33" s="180"/>
      <c r="F33" s="151">
        <f t="shared" si="1"/>
        <v>-8</v>
      </c>
      <c r="G33" s="172"/>
      <c r="H33" s="186">
        <f t="shared" si="0"/>
        <v>0.8</v>
      </c>
      <c r="I33" s="151">
        <v>25</v>
      </c>
      <c r="J33" s="172">
        <v>23</v>
      </c>
      <c r="K33" s="151">
        <v>54</v>
      </c>
      <c r="L33" s="172"/>
      <c r="M33" s="151">
        <f t="shared" si="3"/>
        <v>29</v>
      </c>
      <c r="N33" s="172">
        <f>L33-J33</f>
        <v>-23</v>
      </c>
      <c r="O33" s="188">
        <f>K33/I33</f>
        <v>2.16</v>
      </c>
      <c r="P33" s="89" t="s">
        <v>45</v>
      </c>
      <c r="Q33" s="152">
        <v>34</v>
      </c>
      <c r="R33" s="172">
        <v>6</v>
      </c>
      <c r="S33" s="164"/>
      <c r="T33" s="193"/>
      <c r="U33" s="198"/>
      <c r="V33" s="222"/>
      <c r="W33" s="206"/>
      <c r="X33" s="214"/>
      <c r="Y33" s="151">
        <v>34</v>
      </c>
      <c r="Z33" s="172">
        <v>6</v>
      </c>
      <c r="AA33" s="164"/>
      <c r="AB33" s="193"/>
      <c r="AC33" s="198"/>
      <c r="AD33" s="222"/>
      <c r="AE33" s="206"/>
      <c r="AF33" s="214"/>
      <c r="AG33" s="89" t="s">
        <v>45</v>
      </c>
      <c r="AH33" s="107" t="s">
        <v>136</v>
      </c>
    </row>
    <row r="34" spans="1:34" ht="20.100000000000001" thickBot="1">
      <c r="A34" s="89" t="s">
        <v>47</v>
      </c>
      <c r="B34" s="159">
        <v>351</v>
      </c>
      <c r="C34" s="180">
        <v>20</v>
      </c>
      <c r="D34" s="159">
        <v>345</v>
      </c>
      <c r="E34" s="180">
        <v>91</v>
      </c>
      <c r="F34" s="151">
        <f t="shared" si="1"/>
        <v>-6</v>
      </c>
      <c r="G34" s="172">
        <f>E34-C34</f>
        <v>71</v>
      </c>
      <c r="H34" s="186">
        <f t="shared" si="0"/>
        <v>0.98290598290598286</v>
      </c>
      <c r="I34" s="151">
        <v>360</v>
      </c>
      <c r="J34" s="172"/>
      <c r="K34" s="151">
        <f>450-49</f>
        <v>401</v>
      </c>
      <c r="L34" s="172">
        <v>49</v>
      </c>
      <c r="M34" s="156">
        <f t="shared" si="3"/>
        <v>41</v>
      </c>
      <c r="N34" s="177">
        <f>L34-J34</f>
        <v>49</v>
      </c>
      <c r="O34" s="189">
        <f>K34/I34</f>
        <v>1.1138888888888889</v>
      </c>
      <c r="P34" s="89" t="s">
        <v>47</v>
      </c>
      <c r="Q34" s="152"/>
      <c r="R34" s="172"/>
      <c r="S34" s="164"/>
      <c r="T34" s="193"/>
      <c r="U34" s="198"/>
      <c r="V34" s="240"/>
      <c r="W34" s="206"/>
      <c r="X34" s="214"/>
      <c r="Y34" s="151"/>
      <c r="Z34" s="172"/>
      <c r="AA34" s="164"/>
      <c r="AB34" s="193"/>
      <c r="AC34" s="198"/>
      <c r="AD34" s="222"/>
      <c r="AE34" s="206"/>
      <c r="AF34" s="214"/>
      <c r="AG34" s="89" t="s">
        <v>47</v>
      </c>
      <c r="AH34" s="112"/>
    </row>
    <row r="35" spans="1:34" ht="19.8">
      <c r="A35" s="130"/>
      <c r="B35" s="153">
        <f t="shared" ref="B35:G35" si="5">SUM(B2:B34)</f>
        <v>757</v>
      </c>
      <c r="C35" s="174">
        <f t="shared" si="5"/>
        <v>100</v>
      </c>
      <c r="D35" s="153">
        <f t="shared" si="5"/>
        <v>798</v>
      </c>
      <c r="E35" s="174">
        <f t="shared" si="5"/>
        <v>127</v>
      </c>
      <c r="F35" s="153">
        <f t="shared" si="5"/>
        <v>38</v>
      </c>
      <c r="G35" s="174">
        <f t="shared" si="5"/>
        <v>27</v>
      </c>
      <c r="H35" s="187">
        <f>AVERAGE(H2:H34)</f>
        <v>0.88467531132700661</v>
      </c>
      <c r="I35" s="153">
        <f t="shared" ref="I35:Z35" si="6">SUM(I2:I34)</f>
        <v>754</v>
      </c>
      <c r="J35" s="174">
        <f t="shared" si="6"/>
        <v>133</v>
      </c>
      <c r="K35" s="153">
        <f>SUM(K2:K34)</f>
        <v>845</v>
      </c>
      <c r="L35" s="174">
        <f>SUM(L2:L34)</f>
        <v>102</v>
      </c>
      <c r="M35" s="157">
        <f>SUM(M2:M34)</f>
        <v>91</v>
      </c>
      <c r="N35" s="178">
        <f>SUM(N2:N34)</f>
        <v>-34</v>
      </c>
      <c r="O35" s="190">
        <f>K35/I35</f>
        <v>1.1206896551724137</v>
      </c>
      <c r="P35" s="130"/>
      <c r="Q35" s="153">
        <f t="shared" si="6"/>
        <v>386</v>
      </c>
      <c r="R35" s="174">
        <f t="shared" si="6"/>
        <v>98</v>
      </c>
      <c r="S35" s="166">
        <f t="shared" si="6"/>
        <v>28</v>
      </c>
      <c r="T35" s="183">
        <f t="shared" si="6"/>
        <v>7</v>
      </c>
      <c r="U35" s="200">
        <f t="shared" si="6"/>
        <v>24</v>
      </c>
      <c r="V35" s="241">
        <f t="shared" si="6"/>
        <v>33</v>
      </c>
      <c r="W35" s="208">
        <f t="shared" si="6"/>
        <v>17</v>
      </c>
      <c r="X35" s="174">
        <f t="shared" si="6"/>
        <v>0</v>
      </c>
      <c r="Y35" s="153">
        <f t="shared" si="6"/>
        <v>271</v>
      </c>
      <c r="Z35" s="174">
        <f t="shared" si="6"/>
        <v>91</v>
      </c>
      <c r="AA35" s="166"/>
      <c r="AB35" s="183"/>
      <c r="AC35" s="200"/>
      <c r="AD35" s="224"/>
      <c r="AE35" s="208"/>
      <c r="AF35" s="216"/>
      <c r="AG35" s="130"/>
      <c r="AH35" s="107"/>
    </row>
    <row r="36" spans="1:34" ht="19.8">
      <c r="A36" s="89"/>
      <c r="B36" s="154">
        <f>SUM(B35+C35)</f>
        <v>857</v>
      </c>
      <c r="C36" s="172"/>
      <c r="D36" s="154">
        <f>SUM(D35:E35)</f>
        <v>925</v>
      </c>
      <c r="E36" s="172"/>
      <c r="F36" s="154">
        <f>F35+G35</f>
        <v>65</v>
      </c>
      <c r="G36" s="172"/>
      <c r="H36" s="151"/>
      <c r="I36" s="154"/>
      <c r="J36" s="175"/>
      <c r="K36" s="154"/>
      <c r="L36" s="175"/>
      <c r="M36" s="154"/>
      <c r="N36" s="175"/>
      <c r="O36" s="154"/>
      <c r="P36" s="89"/>
      <c r="Q36" s="154"/>
      <c r="R36" s="175"/>
      <c r="S36" s="167"/>
      <c r="T36" s="184"/>
      <c r="U36" s="201"/>
      <c r="V36" s="242"/>
      <c r="W36" s="209"/>
      <c r="X36" s="217"/>
      <c r="Y36" s="154"/>
      <c r="Z36" s="175"/>
      <c r="AA36" s="167"/>
      <c r="AB36" s="184"/>
      <c r="AC36" s="201"/>
      <c r="AD36" s="225"/>
      <c r="AE36" s="209"/>
      <c r="AF36" s="217"/>
      <c r="AG36" s="89"/>
      <c r="AH36" s="107"/>
    </row>
    <row r="37" spans="1:34" ht="80.400000000000006">
      <c r="A37" s="89"/>
      <c r="B37" s="148" t="s">
        <v>97</v>
      </c>
      <c r="C37" s="169" t="s">
        <v>98</v>
      </c>
      <c r="D37" s="148" t="s">
        <v>117</v>
      </c>
      <c r="E37" s="169" t="s">
        <v>118</v>
      </c>
      <c r="F37" s="148" t="s">
        <v>115</v>
      </c>
      <c r="G37" s="169" t="s">
        <v>116</v>
      </c>
      <c r="H37" s="148" t="s">
        <v>119</v>
      </c>
      <c r="I37" s="148" t="s">
        <v>120</v>
      </c>
      <c r="J37" s="169" t="s">
        <v>121</v>
      </c>
      <c r="K37" s="148" t="s">
        <v>140</v>
      </c>
      <c r="L37" s="169" t="s">
        <v>141</v>
      </c>
      <c r="M37" s="148" t="s">
        <v>143</v>
      </c>
      <c r="N37" s="169" t="s">
        <v>144</v>
      </c>
      <c r="O37" s="148" t="s">
        <v>150</v>
      </c>
      <c r="P37" s="89"/>
      <c r="Q37" s="148" t="s">
        <v>122</v>
      </c>
      <c r="R37" s="169" t="s">
        <v>123</v>
      </c>
      <c r="S37" s="161" t="s">
        <v>145</v>
      </c>
      <c r="T37" s="181" t="s">
        <v>146</v>
      </c>
      <c r="U37" s="195" t="s">
        <v>152</v>
      </c>
      <c r="V37" s="219" t="s">
        <v>162</v>
      </c>
      <c r="W37" s="203" t="s">
        <v>153</v>
      </c>
      <c r="X37" s="211" t="s">
        <v>154</v>
      </c>
      <c r="Y37" s="148" t="s">
        <v>124</v>
      </c>
      <c r="Z37" s="169" t="s">
        <v>125</v>
      </c>
      <c r="AA37" s="161" t="s">
        <v>147</v>
      </c>
      <c r="AB37" s="181" t="s">
        <v>148</v>
      </c>
      <c r="AC37" s="195" t="s">
        <v>155</v>
      </c>
      <c r="AD37" s="219" t="s">
        <v>163</v>
      </c>
      <c r="AE37" s="203" t="s">
        <v>156</v>
      </c>
      <c r="AF37" s="211" t="s">
        <v>157</v>
      </c>
      <c r="AG37" s="89"/>
      <c r="AH37" s="90"/>
    </row>
  </sheetData>
  <phoneticPr fontId="0" type="noConversion"/>
  <pageMargins left="0.78749999999999998" right="0.78749999999999998" top="0.77500000000000002" bottom="0.77500000000000002" header="0.78749999999999998" footer="0.78749999999999998"/>
  <pageSetup scale="33" firstPageNumber="0" orientation="landscape" horizontalDpi="300" verticalDpi="300" r:id="rId1"/>
  <headerFooter alignWithMargins="0">
    <oddHeader>&amp;C&amp;A</oddHeader>
    <oddFooter>&amp;CPage &amp;P</oddFooter>
  </headerFooter>
  <colBreaks count="2" manualBreakCount="2">
    <brk id="8" max="1048575" man="1"/>
    <brk id="15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8"/>
  <sheetViews>
    <sheetView topLeftCell="A10" workbookViewId="0">
      <selection activeCell="F21" sqref="F21"/>
    </sheetView>
  </sheetViews>
  <sheetFormatPr defaultRowHeight="12.3"/>
  <cols>
    <col min="1" max="1" width="26.27734375" bestFit="1" customWidth="1"/>
    <col min="2" max="2" width="14.71875" customWidth="1"/>
    <col min="3" max="3" width="16.44140625" customWidth="1"/>
    <col min="4" max="4" width="13.5546875" customWidth="1"/>
    <col min="5" max="5" width="14.27734375" customWidth="1"/>
    <col min="6" max="6" width="15.27734375" customWidth="1"/>
    <col min="7" max="7" width="15.5546875" customWidth="1"/>
    <col min="8" max="8" width="15.71875" customWidth="1"/>
  </cols>
  <sheetData>
    <row r="1" spans="1:16" ht="120.6">
      <c r="A1" s="89"/>
      <c r="B1" s="93" t="s">
        <v>97</v>
      </c>
      <c r="C1" s="93" t="s">
        <v>98</v>
      </c>
      <c r="D1" s="93" t="s">
        <v>113</v>
      </c>
      <c r="E1" s="93" t="s">
        <v>114</v>
      </c>
      <c r="F1" s="93" t="s">
        <v>115</v>
      </c>
      <c r="G1" s="93" t="s">
        <v>116</v>
      </c>
      <c r="H1" s="93" t="s">
        <v>119</v>
      </c>
      <c r="I1" s="93"/>
      <c r="J1" s="93"/>
      <c r="K1" s="93"/>
      <c r="L1" s="93"/>
      <c r="M1" s="93"/>
      <c r="N1" s="93"/>
      <c r="O1" s="89"/>
      <c r="P1" s="90"/>
    </row>
    <row r="2" spans="1:16" ht="19.8">
      <c r="A2" s="105" t="s">
        <v>18</v>
      </c>
      <c r="B2" s="105">
        <v>45</v>
      </c>
      <c r="C2" s="105">
        <v>5</v>
      </c>
      <c r="D2" s="105">
        <v>49</v>
      </c>
      <c r="E2" s="105">
        <v>4</v>
      </c>
      <c r="F2" s="105">
        <f>D2-B2</f>
        <v>4</v>
      </c>
      <c r="G2" s="105">
        <f>E2-C2</f>
        <v>-1</v>
      </c>
      <c r="H2" s="147">
        <f t="shared" ref="H2:H25" si="0">(D2/B2)</f>
        <v>1.0888888888888888</v>
      </c>
      <c r="I2" s="131"/>
      <c r="J2" s="131"/>
      <c r="K2" s="131"/>
      <c r="L2" s="131"/>
      <c r="M2" s="131"/>
      <c r="N2" s="131"/>
      <c r="O2" s="105"/>
      <c r="P2" s="111"/>
    </row>
    <row r="3" spans="1:16" ht="19.8">
      <c r="A3" s="89" t="s">
        <v>19</v>
      </c>
      <c r="B3" s="89">
        <v>6</v>
      </c>
      <c r="C3" s="89"/>
      <c r="D3" s="89">
        <v>7</v>
      </c>
      <c r="E3" s="89"/>
      <c r="F3" s="105">
        <f t="shared" ref="F3:F25" si="1">D3-B3</f>
        <v>1</v>
      </c>
      <c r="G3" s="105"/>
      <c r="H3" s="147">
        <f t="shared" si="0"/>
        <v>1.1666666666666667</v>
      </c>
      <c r="I3" s="105"/>
      <c r="J3" s="105"/>
      <c r="K3" s="105"/>
      <c r="L3" s="105"/>
      <c r="M3" s="105"/>
      <c r="N3" s="105"/>
      <c r="O3" s="89"/>
      <c r="P3" s="107"/>
    </row>
    <row r="4" spans="1:16" ht="19.8">
      <c r="A4" s="109" t="s">
        <v>106</v>
      </c>
      <c r="B4" s="109"/>
      <c r="C4" s="109"/>
      <c r="D4" s="109">
        <v>1</v>
      </c>
      <c r="E4" s="109"/>
      <c r="F4" s="105"/>
      <c r="G4" s="105"/>
      <c r="H4" s="147"/>
      <c r="I4" s="144"/>
      <c r="J4" s="144"/>
      <c r="K4" s="144"/>
      <c r="L4" s="144"/>
      <c r="M4" s="144"/>
      <c r="N4" s="144"/>
      <c r="O4" s="109"/>
      <c r="P4" s="111"/>
    </row>
    <row r="5" spans="1:16" ht="19.8">
      <c r="A5" s="109" t="s">
        <v>20</v>
      </c>
      <c r="B5" s="109">
        <v>29</v>
      </c>
      <c r="C5" s="109"/>
      <c r="D5" s="109">
        <v>28</v>
      </c>
      <c r="E5" s="109"/>
      <c r="F5" s="105">
        <f t="shared" si="1"/>
        <v>-1</v>
      </c>
      <c r="G5" s="105"/>
      <c r="H5" s="147">
        <f t="shared" si="0"/>
        <v>0.96551724137931039</v>
      </c>
      <c r="I5" s="144"/>
      <c r="J5" s="144"/>
      <c r="K5" s="144"/>
      <c r="L5" s="144"/>
      <c r="M5" s="144"/>
      <c r="N5" s="144"/>
      <c r="O5" s="109"/>
      <c r="P5" s="107"/>
    </row>
    <row r="6" spans="1:16" ht="19.8">
      <c r="A6" s="109" t="s">
        <v>21</v>
      </c>
      <c r="B6" s="109"/>
      <c r="C6" s="109"/>
      <c r="D6" s="109"/>
      <c r="E6" s="109"/>
      <c r="F6" s="105"/>
      <c r="G6" s="105"/>
      <c r="H6" s="147"/>
      <c r="I6" s="144"/>
      <c r="J6" s="144"/>
      <c r="K6" s="144"/>
      <c r="L6" s="144"/>
      <c r="M6" s="144"/>
      <c r="N6" s="144"/>
      <c r="O6" s="109"/>
      <c r="P6" s="107"/>
    </row>
    <row r="7" spans="1:16" ht="19.8">
      <c r="A7" s="109" t="s">
        <v>23</v>
      </c>
      <c r="B7" s="109">
        <v>10</v>
      </c>
      <c r="C7" s="109">
        <v>20</v>
      </c>
      <c r="D7" s="109">
        <v>10</v>
      </c>
      <c r="E7" s="109">
        <v>8</v>
      </c>
      <c r="F7" s="105">
        <f t="shared" si="1"/>
        <v>0</v>
      </c>
      <c r="G7" s="105">
        <f>E7-C7</f>
        <v>-12</v>
      </c>
      <c r="H7" s="147">
        <f t="shared" si="0"/>
        <v>1</v>
      </c>
      <c r="I7" s="144"/>
      <c r="J7" s="144"/>
      <c r="K7" s="144"/>
      <c r="L7" s="144"/>
      <c r="M7" s="144"/>
      <c r="N7" s="144"/>
      <c r="O7" s="109"/>
      <c r="P7" s="107"/>
    </row>
    <row r="8" spans="1:16" ht="19.8">
      <c r="A8" s="109" t="s">
        <v>28</v>
      </c>
      <c r="B8" s="109"/>
      <c r="C8" s="109"/>
      <c r="D8" s="109">
        <v>2</v>
      </c>
      <c r="E8" s="109"/>
      <c r="F8" s="105">
        <f t="shared" si="1"/>
        <v>2</v>
      </c>
      <c r="G8" s="105"/>
      <c r="H8" s="147"/>
      <c r="I8" s="144"/>
      <c r="J8" s="144"/>
      <c r="K8" s="144"/>
      <c r="L8" s="144"/>
      <c r="M8" s="144"/>
      <c r="N8" s="144"/>
      <c r="O8" s="109"/>
      <c r="P8" s="111"/>
    </row>
    <row r="9" spans="1:16" ht="19.8">
      <c r="A9" s="109" t="s">
        <v>76</v>
      </c>
      <c r="B9" s="109">
        <v>3</v>
      </c>
      <c r="C9" s="109"/>
      <c r="D9" s="109">
        <v>2</v>
      </c>
      <c r="E9" s="109"/>
      <c r="F9" s="105">
        <f t="shared" si="1"/>
        <v>-1</v>
      </c>
      <c r="G9" s="105"/>
      <c r="H9" s="147">
        <f t="shared" si="0"/>
        <v>0.66666666666666663</v>
      </c>
      <c r="I9" s="144"/>
      <c r="J9" s="144"/>
      <c r="K9" s="144"/>
      <c r="L9" s="144"/>
      <c r="M9" s="144"/>
      <c r="N9" s="144"/>
      <c r="O9" s="109"/>
      <c r="P9" s="107"/>
    </row>
    <row r="10" spans="1:16" ht="19.8">
      <c r="A10" s="89" t="s">
        <v>29</v>
      </c>
      <c r="B10" s="105">
        <v>70</v>
      </c>
      <c r="C10" s="105">
        <v>10</v>
      </c>
      <c r="D10" s="105">
        <v>135</v>
      </c>
      <c r="E10" s="105">
        <v>8</v>
      </c>
      <c r="F10" s="105">
        <f t="shared" si="1"/>
        <v>65</v>
      </c>
      <c r="G10" s="105">
        <f>E10-C10</f>
        <v>-2</v>
      </c>
      <c r="H10" s="147">
        <f t="shared" si="0"/>
        <v>1.9285714285714286</v>
      </c>
      <c r="I10" s="105"/>
      <c r="J10" s="105"/>
      <c r="K10" s="105"/>
      <c r="L10" s="105"/>
      <c r="M10" s="105"/>
      <c r="N10" s="105"/>
      <c r="O10" s="89"/>
      <c r="P10" s="112"/>
    </row>
    <row r="11" spans="1:16" ht="19.8">
      <c r="A11" s="89" t="s">
        <v>30</v>
      </c>
      <c r="B11" s="89">
        <v>65</v>
      </c>
      <c r="C11" s="89">
        <v>12</v>
      </c>
      <c r="D11" s="89">
        <v>76</v>
      </c>
      <c r="E11" s="89"/>
      <c r="F11" s="105">
        <f t="shared" si="1"/>
        <v>11</v>
      </c>
      <c r="G11" s="105">
        <f>E11-C11</f>
        <v>-12</v>
      </c>
      <c r="H11" s="147">
        <f t="shared" si="0"/>
        <v>1.1692307692307693</v>
      </c>
      <c r="I11" s="105"/>
      <c r="J11" s="105"/>
      <c r="K11" s="105"/>
      <c r="L11" s="105"/>
      <c r="M11" s="105"/>
      <c r="N11" s="105"/>
      <c r="O11" s="89"/>
      <c r="P11" s="107"/>
    </row>
    <row r="12" spans="1:16" ht="19.8">
      <c r="A12" s="89" t="s">
        <v>108</v>
      </c>
      <c r="B12" s="89">
        <v>5</v>
      </c>
      <c r="C12" s="89"/>
      <c r="D12" s="89">
        <v>5</v>
      </c>
      <c r="E12" s="89"/>
      <c r="F12" s="105"/>
      <c r="G12" s="105"/>
      <c r="H12" s="147">
        <f t="shared" si="0"/>
        <v>1</v>
      </c>
      <c r="I12" s="105"/>
      <c r="J12" s="105"/>
      <c r="K12" s="105"/>
      <c r="L12" s="105"/>
      <c r="M12" s="105"/>
      <c r="N12" s="105"/>
      <c r="O12" s="89"/>
      <c r="P12" s="117"/>
    </row>
    <row r="13" spans="1:16" ht="19.8">
      <c r="A13" s="105" t="s">
        <v>31</v>
      </c>
      <c r="B13" s="105">
        <v>40</v>
      </c>
      <c r="C13" s="105"/>
      <c r="D13" s="105">
        <v>27</v>
      </c>
      <c r="E13" s="105"/>
      <c r="F13" s="105">
        <f t="shared" si="1"/>
        <v>-13</v>
      </c>
      <c r="G13" s="105"/>
      <c r="H13" s="147">
        <f t="shared" si="0"/>
        <v>0.67500000000000004</v>
      </c>
      <c r="I13" s="105"/>
      <c r="J13" s="105"/>
      <c r="K13" s="105"/>
      <c r="L13" s="105"/>
      <c r="M13" s="105"/>
      <c r="N13" s="105"/>
      <c r="O13" s="105"/>
      <c r="P13" s="119"/>
    </row>
    <row r="14" spans="1:16" ht="19.8">
      <c r="A14" s="89" t="s">
        <v>32</v>
      </c>
      <c r="B14" s="89">
        <v>3</v>
      </c>
      <c r="C14" s="89"/>
      <c r="D14" s="89">
        <v>2</v>
      </c>
      <c r="E14" s="89"/>
      <c r="F14" s="105">
        <f t="shared" si="1"/>
        <v>-1</v>
      </c>
      <c r="G14" s="105"/>
      <c r="H14" s="147">
        <f t="shared" si="0"/>
        <v>0.66666666666666663</v>
      </c>
      <c r="I14" s="105"/>
      <c r="J14" s="105"/>
      <c r="K14" s="105"/>
      <c r="L14" s="105"/>
      <c r="M14" s="105"/>
      <c r="N14" s="105"/>
      <c r="O14" s="89"/>
      <c r="P14" s="120"/>
    </row>
    <row r="15" spans="1:16" ht="19.8">
      <c r="A15" s="89" t="s">
        <v>109</v>
      </c>
      <c r="B15" s="105">
        <v>30</v>
      </c>
      <c r="C15" s="105"/>
      <c r="D15" s="105">
        <v>29</v>
      </c>
      <c r="E15" s="105"/>
      <c r="F15" s="105">
        <f t="shared" si="1"/>
        <v>-1</v>
      </c>
      <c r="G15" s="105"/>
      <c r="H15" s="147">
        <f t="shared" si="0"/>
        <v>0.96666666666666667</v>
      </c>
      <c r="I15" s="105"/>
      <c r="J15" s="105"/>
      <c r="K15" s="105"/>
      <c r="L15" s="105"/>
      <c r="M15" s="105"/>
      <c r="N15" s="105"/>
      <c r="O15" s="89"/>
      <c r="P15" s="122"/>
    </row>
    <row r="16" spans="1:16" ht="19.8">
      <c r="A16" s="89" t="s">
        <v>33</v>
      </c>
      <c r="B16" s="123">
        <v>23</v>
      </c>
      <c r="C16" s="125">
        <v>33</v>
      </c>
      <c r="D16" s="125">
        <v>23</v>
      </c>
      <c r="E16" s="125">
        <v>18</v>
      </c>
      <c r="F16" s="105">
        <f t="shared" si="1"/>
        <v>0</v>
      </c>
      <c r="G16" s="105">
        <f>E16-C16</f>
        <v>-15</v>
      </c>
      <c r="H16" s="147">
        <f t="shared" si="0"/>
        <v>1</v>
      </c>
      <c r="I16" s="105"/>
      <c r="J16" s="105"/>
      <c r="K16" s="105"/>
      <c r="L16" s="105"/>
      <c r="M16" s="105"/>
      <c r="N16" s="105"/>
      <c r="O16" s="89"/>
      <c r="P16" s="109"/>
    </row>
    <row r="17" spans="1:16" ht="19.8">
      <c r="A17" s="109" t="s">
        <v>34</v>
      </c>
      <c r="B17" s="109">
        <v>17</v>
      </c>
      <c r="C17" s="109"/>
      <c r="D17" s="109">
        <v>15</v>
      </c>
      <c r="E17" s="109"/>
      <c r="F17" s="105">
        <f t="shared" si="1"/>
        <v>-2</v>
      </c>
      <c r="G17" s="105"/>
      <c r="H17" s="147">
        <f t="shared" si="0"/>
        <v>0.88235294117647056</v>
      </c>
      <c r="I17" s="144"/>
      <c r="J17" s="144"/>
      <c r="K17" s="144"/>
      <c r="L17" s="144"/>
      <c r="M17" s="144"/>
      <c r="N17" s="144"/>
      <c r="O17" s="109"/>
      <c r="P17" s="107"/>
    </row>
    <row r="18" spans="1:16" ht="19.8">
      <c r="A18" s="109" t="s">
        <v>35</v>
      </c>
      <c r="B18" s="109">
        <v>2</v>
      </c>
      <c r="C18" s="109"/>
      <c r="D18" s="109"/>
      <c r="E18" s="109"/>
      <c r="F18" s="105">
        <f t="shared" si="1"/>
        <v>-2</v>
      </c>
      <c r="G18" s="105"/>
      <c r="H18" s="147">
        <f t="shared" si="0"/>
        <v>0</v>
      </c>
      <c r="I18" s="144"/>
      <c r="J18" s="144"/>
      <c r="K18" s="144"/>
      <c r="L18" s="144"/>
      <c r="M18" s="144"/>
      <c r="N18" s="144"/>
      <c r="O18" s="109"/>
      <c r="P18" s="107"/>
    </row>
    <row r="19" spans="1:16" ht="19.8">
      <c r="A19" s="109" t="s">
        <v>39</v>
      </c>
      <c r="B19" s="109">
        <v>7</v>
      </c>
      <c r="C19" s="109"/>
      <c r="D19" s="109">
        <v>2</v>
      </c>
      <c r="E19" s="109"/>
      <c r="F19" s="105">
        <f t="shared" si="1"/>
        <v>-5</v>
      </c>
      <c r="G19" s="105"/>
      <c r="H19" s="147">
        <f t="shared" si="0"/>
        <v>0.2857142857142857</v>
      </c>
      <c r="I19" s="144"/>
      <c r="J19" s="144"/>
      <c r="K19" s="144"/>
      <c r="L19" s="144"/>
      <c r="M19" s="144"/>
      <c r="N19" s="144"/>
      <c r="O19" s="109"/>
      <c r="P19" s="107"/>
    </row>
    <row r="20" spans="1:16" ht="19.8">
      <c r="A20" s="109" t="s">
        <v>40</v>
      </c>
      <c r="B20" s="109">
        <v>2</v>
      </c>
      <c r="C20" s="109"/>
      <c r="D20" s="109">
        <v>4</v>
      </c>
      <c r="E20" s="109"/>
      <c r="F20" s="105">
        <v>0</v>
      </c>
      <c r="G20" s="105"/>
      <c r="H20" s="147">
        <f t="shared" si="0"/>
        <v>2</v>
      </c>
      <c r="I20" s="144"/>
      <c r="J20" s="144"/>
      <c r="K20" s="144"/>
      <c r="L20" s="144"/>
      <c r="M20" s="144"/>
      <c r="N20" s="144"/>
      <c r="O20" s="109"/>
      <c r="P20" s="107"/>
    </row>
    <row r="21" spans="1:16" ht="19.8">
      <c r="A21" s="109" t="s">
        <v>41</v>
      </c>
      <c r="B21" s="109">
        <v>3</v>
      </c>
      <c r="C21" s="109"/>
      <c r="D21" s="109"/>
      <c r="E21" s="109"/>
      <c r="F21" s="105">
        <f t="shared" si="1"/>
        <v>-3</v>
      </c>
      <c r="G21" s="105"/>
      <c r="H21" s="147">
        <f t="shared" si="0"/>
        <v>0</v>
      </c>
      <c r="I21" s="144"/>
      <c r="J21" s="144"/>
      <c r="K21" s="144"/>
      <c r="L21" s="144"/>
      <c r="M21" s="144"/>
      <c r="N21" s="144"/>
      <c r="O21" s="109"/>
      <c r="P21" s="107"/>
    </row>
    <row r="22" spans="1:16" ht="19.8">
      <c r="A22" s="109" t="s">
        <v>111</v>
      </c>
      <c r="B22" s="109">
        <v>3</v>
      </c>
      <c r="C22" s="109"/>
      <c r="D22" s="109">
        <v>3</v>
      </c>
      <c r="E22" s="109"/>
      <c r="F22" s="105">
        <f t="shared" si="1"/>
        <v>0</v>
      </c>
      <c r="G22" s="105"/>
      <c r="H22" s="147">
        <f t="shared" si="0"/>
        <v>1</v>
      </c>
      <c r="I22" s="144"/>
      <c r="J22" s="144"/>
      <c r="K22" s="144"/>
      <c r="L22" s="144"/>
      <c r="M22" s="144"/>
      <c r="N22" s="144"/>
      <c r="O22" s="109"/>
      <c r="P22" s="107"/>
    </row>
    <row r="23" spans="1:16" ht="19.8">
      <c r="A23" s="89" t="s">
        <v>44</v>
      </c>
      <c r="B23" s="109">
        <v>3</v>
      </c>
      <c r="C23" s="109"/>
      <c r="D23" s="109">
        <v>1</v>
      </c>
      <c r="E23" s="109"/>
      <c r="F23" s="105">
        <f t="shared" si="1"/>
        <v>-2</v>
      </c>
      <c r="G23" s="105"/>
      <c r="H23" s="147">
        <f t="shared" si="0"/>
        <v>0.33333333333333331</v>
      </c>
      <c r="I23" s="105"/>
      <c r="J23" s="105"/>
      <c r="K23" s="105"/>
      <c r="L23" s="105"/>
      <c r="M23" s="105"/>
      <c r="N23" s="105"/>
      <c r="O23" s="89"/>
      <c r="P23" s="107"/>
    </row>
    <row r="24" spans="1:16" ht="19.8">
      <c r="A24" s="89" t="s">
        <v>45</v>
      </c>
      <c r="B24" s="126">
        <v>40</v>
      </c>
      <c r="C24" s="126"/>
      <c r="D24" s="126">
        <v>32</v>
      </c>
      <c r="E24" s="126"/>
      <c r="F24" s="105">
        <f t="shared" si="1"/>
        <v>-8</v>
      </c>
      <c r="G24" s="105"/>
      <c r="H24" s="147">
        <f t="shared" si="0"/>
        <v>0.8</v>
      </c>
      <c r="I24" s="105"/>
      <c r="J24" s="105"/>
      <c r="K24" s="105"/>
      <c r="L24" s="105"/>
      <c r="M24" s="105"/>
      <c r="N24" s="105"/>
      <c r="O24" s="89"/>
      <c r="P24" s="107"/>
    </row>
    <row r="25" spans="1:16" ht="20.100000000000001" thickBot="1">
      <c r="A25" s="89" t="s">
        <v>47</v>
      </c>
      <c r="B25" s="126">
        <v>351</v>
      </c>
      <c r="C25" s="126">
        <v>20</v>
      </c>
      <c r="D25" s="126">
        <v>345</v>
      </c>
      <c r="E25" s="126">
        <v>91</v>
      </c>
      <c r="F25" s="105">
        <f t="shared" si="1"/>
        <v>-6</v>
      </c>
      <c r="G25" s="105">
        <f>E25-C25</f>
        <v>71</v>
      </c>
      <c r="H25" s="147">
        <f t="shared" si="0"/>
        <v>0.98290598290598286</v>
      </c>
      <c r="I25" s="105"/>
      <c r="J25" s="105"/>
      <c r="K25" s="105"/>
      <c r="L25" s="105"/>
      <c r="M25" s="105"/>
      <c r="N25" s="105"/>
      <c r="O25" s="89"/>
      <c r="P25" s="112"/>
    </row>
    <row r="26" spans="1:16" ht="19.8">
      <c r="A26" s="130"/>
      <c r="B26" s="138">
        <f t="shared" ref="B26:G26" si="2">SUM(B2:B25)</f>
        <v>757</v>
      </c>
      <c r="C26" s="138">
        <f t="shared" si="2"/>
        <v>100</v>
      </c>
      <c r="D26" s="138">
        <f t="shared" si="2"/>
        <v>798</v>
      </c>
      <c r="E26" s="138">
        <f t="shared" si="2"/>
        <v>129</v>
      </c>
      <c r="F26" s="138">
        <f t="shared" si="2"/>
        <v>38</v>
      </c>
      <c r="G26" s="138">
        <f t="shared" si="2"/>
        <v>29</v>
      </c>
      <c r="H26" s="137">
        <f>AVERAGE(H2:H25)</f>
        <v>0.88467531132700661</v>
      </c>
      <c r="I26" s="138"/>
      <c r="J26" s="138"/>
      <c r="K26" s="138"/>
      <c r="L26" s="138"/>
      <c r="M26" s="138"/>
      <c r="N26" s="138"/>
      <c r="O26" s="130"/>
      <c r="P26" s="107"/>
    </row>
    <row r="27" spans="1:16" ht="19.8">
      <c r="A27" s="89"/>
      <c r="B27" s="139">
        <f>SUM(B26+C26)</f>
        <v>857</v>
      </c>
      <c r="C27" s="89"/>
      <c r="D27" s="139">
        <f>SUM(D26:E26)</f>
        <v>927</v>
      </c>
      <c r="E27" s="89"/>
      <c r="F27" s="139">
        <f>F26+G26</f>
        <v>67</v>
      </c>
      <c r="G27" s="89"/>
      <c r="H27" s="89"/>
      <c r="I27" s="139"/>
      <c r="J27" s="139"/>
      <c r="K27" s="139"/>
      <c r="L27" s="139"/>
      <c r="M27" s="139"/>
      <c r="N27" s="139"/>
      <c r="O27" s="89"/>
      <c r="P27" s="107"/>
    </row>
    <row r="28" spans="1:16" ht="120.6">
      <c r="A28" s="89"/>
      <c r="B28" s="93" t="s">
        <v>97</v>
      </c>
      <c r="C28" s="93" t="s">
        <v>98</v>
      </c>
      <c r="D28" s="93" t="s">
        <v>117</v>
      </c>
      <c r="E28" s="93" t="s">
        <v>118</v>
      </c>
      <c r="F28" s="93" t="s">
        <v>115</v>
      </c>
      <c r="G28" s="93" t="s">
        <v>116</v>
      </c>
      <c r="H28" s="93" t="s">
        <v>119</v>
      </c>
      <c r="I28" s="93"/>
      <c r="J28" s="93"/>
      <c r="K28" s="93"/>
      <c r="L28" s="93"/>
      <c r="M28" s="93"/>
      <c r="N28" s="93"/>
      <c r="O28" s="89"/>
      <c r="P28" s="90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2016 estimates</vt:lpstr>
      <vt:lpstr>2015 results</vt:lpstr>
      <vt:lpstr>'2016 estimates'!Print_Area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mcs</cp:lastModifiedBy>
  <cp:lastPrinted>2017-08-03T17:56:16Z</cp:lastPrinted>
  <dcterms:created xsi:type="dcterms:W3CDTF">2010-01-08T22:31:16Z</dcterms:created>
  <dcterms:modified xsi:type="dcterms:W3CDTF">2017-08-03T17:58:06Z</dcterms:modified>
</cp:coreProperties>
</file>